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7050" activeTab="1"/>
  </bookViews>
  <sheets>
    <sheet name="Notes" sheetId="12" r:id="rId1"/>
    <sheet name="Input Data" sheetId="1" r:id="rId2"/>
    <sheet name="Invoice Engineering Project" sheetId="11" r:id="rId3"/>
    <sheet name="Invoice Building Project" sheetId="9" r:id="rId4"/>
    <sheet name="Scales" sheetId="3" r:id="rId5"/>
    <sheet name="Previous Payments" sheetId="2" r:id="rId6"/>
    <sheet name="Trip Sheet" sheetId="13" r:id="rId7"/>
    <sheet name="Travelling &amp; Subsistance" sheetId="5" r:id="rId8"/>
    <sheet name="Typing, Duplicating, &amp; Printing" sheetId="6" r:id="rId9"/>
    <sheet name="Time Based" sheetId="4" r:id="rId10"/>
    <sheet name="Site staff &amp; Other" sheetId="7" r:id="rId11"/>
    <sheet name="Non Taxable" sheetId="8" r:id="rId12"/>
    <sheet name="Summary A3" sheetId="14" r:id="rId13"/>
  </sheets>
  <definedNames>
    <definedName name="_xlnm.Print_Area" localSheetId="1">'Input Data'!$A$1:$H$45</definedName>
    <definedName name="_xlnm.Print_Area" localSheetId="3">'Invoice Building Project'!$A$1:$O$66</definedName>
    <definedName name="_xlnm.Print_Area" localSheetId="2">'Invoice Engineering Project'!$A$1:$O$77</definedName>
    <definedName name="_xlnm.Print_Area" localSheetId="10">'Site staff &amp; Other'!$A$1:$H$61</definedName>
    <definedName name="_xlnm.Print_Area" localSheetId="9">'Time Based'!$A$1:$H$58</definedName>
    <definedName name="_xlnm.Print_Area" localSheetId="7">'Travelling &amp; Subsistance'!$A$1:$I$62</definedName>
    <definedName name="SCALE_2005B">Scales!$B$12:$E$18</definedName>
    <definedName name="SCALE_2005E">Scales!$B$3:$E$9</definedName>
  </definedNames>
  <calcPr calcId="145621"/>
</workbook>
</file>

<file path=xl/calcChain.xml><?xml version="1.0" encoding="utf-8"?>
<calcChain xmlns="http://schemas.openxmlformats.org/spreadsheetml/2006/main">
  <c r="F9" i="14" l="1"/>
  <c r="G4" i="14"/>
  <c r="J50" i="14"/>
  <c r="H50" i="14"/>
  <c r="L49" i="14"/>
  <c r="L55" i="14" s="1"/>
  <c r="J47" i="14"/>
  <c r="L47" i="14" s="1"/>
  <c r="H47" i="14"/>
  <c r="J38" i="14"/>
  <c r="L38" i="14" s="1"/>
  <c r="H38" i="14"/>
  <c r="J29" i="14"/>
  <c r="L29" i="14" s="1"/>
  <c r="L53" i="14" s="1"/>
  <c r="H29" i="14"/>
  <c r="J5" i="13"/>
  <c r="J4" i="13"/>
  <c r="O60" i="13"/>
  <c r="N44" i="13"/>
  <c r="H43" i="13"/>
  <c r="O43" i="13" s="1"/>
  <c r="O45" i="13" s="1"/>
  <c r="O61" i="13" s="1"/>
  <c r="M36" i="13"/>
  <c r="O36" i="13" s="1"/>
  <c r="O37" i="13" s="1"/>
  <c r="J36" i="13"/>
  <c r="F36" i="13"/>
  <c r="F35" i="13"/>
  <c r="F34" i="13"/>
  <c r="F37" i="13" s="1"/>
  <c r="F33" i="13"/>
  <c r="O16" i="13"/>
  <c r="C3" i="8"/>
  <c r="C3" i="7"/>
  <c r="D3" i="4"/>
  <c r="D3" i="6"/>
  <c r="C3" i="5"/>
  <c r="D2" i="2"/>
  <c r="N10" i="11"/>
  <c r="M9" i="9"/>
  <c r="N10" i="9"/>
  <c r="F3" i="8"/>
  <c r="E3" i="7"/>
  <c r="F3" i="4"/>
  <c r="G3" i="6"/>
  <c r="E3" i="5"/>
  <c r="F2" i="2"/>
  <c r="O34" i="11"/>
  <c r="M9" i="11"/>
  <c r="A85" i="12"/>
  <c r="L54" i="14" l="1"/>
  <c r="L56" i="14" s="1"/>
  <c r="H54" i="14"/>
  <c r="F30" i="1" l="1"/>
  <c r="C17" i="1"/>
  <c r="G18" i="1"/>
  <c r="C13" i="11" s="1"/>
  <c r="C13" i="9"/>
  <c r="I8" i="11"/>
  <c r="O7" i="11"/>
  <c r="I55" i="11"/>
  <c r="K55" i="11"/>
  <c r="G54" i="11"/>
  <c r="E23" i="1"/>
  <c r="D23" i="3"/>
  <c r="F23" i="3"/>
  <c r="D24" i="3"/>
  <c r="F24" i="3"/>
  <c r="H43" i="1"/>
  <c r="H42" i="1"/>
  <c r="C23" i="1"/>
  <c r="K2"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K5" i="2" s="1"/>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I18" i="8"/>
  <c r="I20" i="8"/>
  <c r="N3" i="11"/>
  <c r="N3" i="9"/>
  <c r="C3" i="3"/>
  <c r="H30" i="1"/>
  <c r="E19" i="1" s="1"/>
  <c r="F32" i="1"/>
  <c r="H39" i="1"/>
  <c r="H36" i="1"/>
  <c r="H35" i="1"/>
  <c r="H34" i="1"/>
  <c r="H33" i="1"/>
  <c r="C8" i="1"/>
  <c r="E3" i="1"/>
  <c r="C14" i="1"/>
  <c r="H45" i="1"/>
  <c r="G44" i="1"/>
  <c r="H44" i="1"/>
  <c r="E37" i="1"/>
  <c r="D18" i="1"/>
  <c r="E15" i="1"/>
  <c r="E14" i="1"/>
  <c r="G37" i="1"/>
  <c r="G38" i="1"/>
  <c r="A38" i="1"/>
  <c r="F37" i="1"/>
  <c r="M16" i="9"/>
  <c r="K16" i="9"/>
  <c r="I16" i="9"/>
  <c r="H43" i="4"/>
  <c r="H44" i="4"/>
  <c r="H45" i="4"/>
  <c r="H46" i="4"/>
  <c r="H47" i="4"/>
  <c r="H48" i="4"/>
  <c r="H49" i="4"/>
  <c r="H50" i="4"/>
  <c r="H51" i="4"/>
  <c r="H52" i="4"/>
  <c r="H53" i="4"/>
  <c r="H54" i="4"/>
  <c r="H55" i="4"/>
  <c r="H56" i="4"/>
  <c r="H57" i="4"/>
  <c r="O46" i="9" s="1"/>
  <c r="O57" i="9"/>
  <c r="K30" i="9"/>
  <c r="K27" i="9"/>
  <c r="K24" i="9"/>
  <c r="K21" i="9"/>
  <c r="G38" i="9"/>
  <c r="G30" i="9"/>
  <c r="E30" i="9"/>
  <c r="G27" i="9"/>
  <c r="G24" i="9"/>
  <c r="I2" i="9"/>
  <c r="I9" i="9"/>
  <c r="K18" i="9"/>
  <c r="O33" i="9"/>
  <c r="M7" i="9"/>
  <c r="K7" i="9"/>
  <c r="I8" i="9"/>
  <c r="C14" i="9"/>
  <c r="K35" i="9"/>
  <c r="I35" i="9"/>
  <c r="K38" i="9"/>
  <c r="I38" i="9"/>
  <c r="O41" i="9"/>
  <c r="H11" i="4"/>
  <c r="H12" i="4"/>
  <c r="H21" i="4" s="1"/>
  <c r="H13" i="4"/>
  <c r="H14" i="4"/>
  <c r="H15" i="4"/>
  <c r="H16" i="4"/>
  <c r="H17" i="4"/>
  <c r="H18" i="4"/>
  <c r="H19" i="4"/>
  <c r="H20" i="4"/>
  <c r="I46" i="5"/>
  <c r="I60" i="5" s="1"/>
  <c r="I57" i="5"/>
  <c r="I24" i="5"/>
  <c r="I25" i="5"/>
  <c r="I26" i="5"/>
  <c r="I27" i="5"/>
  <c r="I28" i="5"/>
  <c r="I29" i="5"/>
  <c r="I30" i="5"/>
  <c r="I31" i="5"/>
  <c r="I32" i="5"/>
  <c r="I33" i="5"/>
  <c r="I34" i="5"/>
  <c r="I43" i="6"/>
  <c r="I44" i="6"/>
  <c r="I45" i="6"/>
  <c r="I46" i="6"/>
  <c r="I47" i="6"/>
  <c r="I48" i="6"/>
  <c r="I49" i="6"/>
  <c r="I50" i="6"/>
  <c r="I51" i="6"/>
  <c r="I52" i="6"/>
  <c r="I53" i="6"/>
  <c r="I54" i="6"/>
  <c r="I55" i="6"/>
  <c r="I56" i="6"/>
  <c r="I59" i="6" s="1"/>
  <c r="I32" i="6"/>
  <c r="I33" i="6"/>
  <c r="I34" i="6"/>
  <c r="I35" i="6"/>
  <c r="I36" i="6"/>
  <c r="I37" i="6"/>
  <c r="I38" i="6"/>
  <c r="I39" i="6"/>
  <c r="I19" i="6"/>
  <c r="I20" i="6"/>
  <c r="I21" i="6"/>
  <c r="I22" i="6"/>
  <c r="I23" i="6"/>
  <c r="I24" i="6"/>
  <c r="I25" i="6"/>
  <c r="I26" i="6"/>
  <c r="I27" i="6"/>
  <c r="I28" i="6"/>
  <c r="I8" i="6"/>
  <c r="I9" i="6"/>
  <c r="I10" i="6"/>
  <c r="I11" i="6"/>
  <c r="I12" i="6"/>
  <c r="I13" i="6"/>
  <c r="I14" i="6"/>
  <c r="I15" i="6"/>
  <c r="H7" i="7"/>
  <c r="H8" i="7"/>
  <c r="H17" i="7" s="1"/>
  <c r="H58" i="7" s="1"/>
  <c r="H59" i="7" s="1"/>
  <c r="H9" i="7"/>
  <c r="H10" i="7"/>
  <c r="H11" i="7"/>
  <c r="H12" i="7"/>
  <c r="H13" i="7"/>
  <c r="H14" i="7"/>
  <c r="H15" i="7"/>
  <c r="H16" i="7"/>
  <c r="H21" i="7"/>
  <c r="H22" i="7"/>
  <c r="H23" i="7"/>
  <c r="H24" i="7"/>
  <c r="H25" i="7"/>
  <c r="H26" i="7"/>
  <c r="H27" i="7"/>
  <c r="H28" i="7"/>
  <c r="H29" i="7"/>
  <c r="H30" i="7"/>
  <c r="H31" i="7"/>
  <c r="H49" i="7"/>
  <c r="H56" i="7"/>
  <c r="L11" i="9"/>
  <c r="C8" i="9"/>
  <c r="C10" i="9"/>
  <c r="M14" i="9"/>
  <c r="L12" i="9"/>
  <c r="L13" i="9"/>
  <c r="C12" i="9"/>
  <c r="C11" i="9"/>
  <c r="B4" i="9"/>
  <c r="B5" i="9"/>
  <c r="B6" i="9"/>
  <c r="B7" i="9"/>
  <c r="L8" i="9"/>
  <c r="C9" i="9"/>
  <c r="C66" i="9"/>
  <c r="E42" i="2"/>
  <c r="L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O57" i="11"/>
  <c r="O68" i="11"/>
  <c r="O16" i="11"/>
  <c r="K31" i="11"/>
  <c r="K28" i="11"/>
  <c r="K25" i="11"/>
  <c r="K22" i="11"/>
  <c r="G25" i="11"/>
  <c r="G28" i="11"/>
  <c r="E31" i="11"/>
  <c r="G31" i="11"/>
  <c r="G43" i="11"/>
  <c r="I2" i="11"/>
  <c r="I9" i="11"/>
  <c r="K54" i="11"/>
  <c r="H26" i="4"/>
  <c r="H27" i="4"/>
  <c r="H28" i="4"/>
  <c r="H29" i="4"/>
  <c r="H30" i="4"/>
  <c r="H31" i="4"/>
  <c r="H32" i="4"/>
  <c r="H33" i="4"/>
  <c r="H34" i="4"/>
  <c r="H35" i="4"/>
  <c r="H36" i="4"/>
  <c r="H37" i="4"/>
  <c r="O54" i="11" s="1"/>
  <c r="E54" i="11"/>
  <c r="M7" i="11"/>
  <c r="K7" i="11"/>
  <c r="B7" i="11"/>
  <c r="C8" i="11"/>
  <c r="C14" i="11"/>
  <c r="I34" i="11"/>
  <c r="I36" i="11"/>
  <c r="M36" i="11"/>
  <c r="K40" i="11"/>
  <c r="I40" i="11"/>
  <c r="K43" i="11"/>
  <c r="I43" i="11"/>
  <c r="K46" i="11"/>
  <c r="I46" i="11"/>
  <c r="I48" i="11"/>
  <c r="K48" i="11"/>
  <c r="M48" i="11"/>
  <c r="L11" i="11"/>
  <c r="M14" i="11"/>
  <c r="L13" i="11"/>
  <c r="L12" i="11"/>
  <c r="C12" i="11"/>
  <c r="C11" i="11"/>
  <c r="C10" i="11"/>
  <c r="C9" i="11"/>
  <c r="L8" i="11"/>
  <c r="B5" i="11"/>
  <c r="B4" i="11"/>
  <c r="B6" i="11"/>
  <c r="C77" i="11"/>
  <c r="A11" i="12"/>
  <c r="A13" i="12" s="1"/>
  <c r="A15" i="12" s="1"/>
  <c r="A17" i="12" s="1"/>
  <c r="A19" i="12" s="1"/>
  <c r="A21" i="12" s="1"/>
  <c r="A23" i="12" s="1"/>
  <c r="A25" i="12" s="1"/>
  <c r="A27" i="12" s="1"/>
  <c r="A29" i="12" s="1"/>
  <c r="A31" i="12" s="1"/>
  <c r="A33" i="12" s="1"/>
  <c r="A35" i="12" s="1"/>
  <c r="A44" i="12"/>
  <c r="A46" i="12" s="1"/>
  <c r="A48" i="12" s="1"/>
  <c r="A50" i="12" s="1"/>
  <c r="A52" i="12" s="1"/>
  <c r="A54" i="12" s="1"/>
  <c r="A56" i="12" s="1"/>
  <c r="A58" i="12" s="1"/>
  <c r="A60" i="12" s="1"/>
  <c r="A62" i="12" s="1"/>
  <c r="A64" i="12" s="1"/>
  <c r="L42" i="2"/>
  <c r="C42" i="2"/>
  <c r="J5" i="2" s="1"/>
  <c r="J42" i="2"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H7" i="2"/>
  <c r="H8" i="2" s="1"/>
  <c r="H9" i="2"/>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A6"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C17" i="3"/>
  <c r="C16" i="3"/>
  <c r="C15" i="3"/>
  <c r="C14" i="3"/>
  <c r="C13" i="3"/>
  <c r="C12" i="3"/>
  <c r="C8" i="3"/>
  <c r="C7" i="3"/>
  <c r="C6" i="3"/>
  <c r="C5" i="3"/>
  <c r="C4" i="3"/>
  <c r="H35" i="7"/>
  <c r="H36" i="7"/>
  <c r="H37" i="7"/>
  <c r="H38" i="7"/>
  <c r="H39" i="7"/>
  <c r="H43" i="7" s="1"/>
  <c r="H40" i="7"/>
  <c r="H41" i="7"/>
  <c r="H42" i="7"/>
  <c r="A59" i="7"/>
  <c r="H37" i="1" l="1"/>
  <c r="G16" i="5" s="1"/>
  <c r="I16" i="5" s="1"/>
  <c r="G14" i="5"/>
  <c r="I14" i="5" s="1"/>
  <c r="G10" i="5"/>
  <c r="I10" i="5" s="1"/>
  <c r="O17" i="11"/>
  <c r="G13" i="5"/>
  <c r="I13" i="5" s="1"/>
  <c r="G9" i="5"/>
  <c r="I9" i="5" s="1"/>
  <c r="O16" i="9"/>
  <c r="M18" i="9" s="1"/>
  <c r="O18" i="9" s="1"/>
  <c r="G23" i="3"/>
  <c r="G48" i="11"/>
  <c r="O48" i="11" s="1"/>
  <c r="G46" i="11"/>
  <c r="G36" i="11"/>
  <c r="G34" i="11"/>
  <c r="O42" i="9"/>
  <c r="O55" i="11"/>
  <c r="O62" i="11"/>
  <c r="O51" i="9"/>
  <c r="O50" i="9"/>
  <c r="O61" i="11"/>
  <c r="O49" i="9"/>
  <c r="O60" i="11"/>
  <c r="O63" i="11" s="1"/>
  <c r="O15" i="9"/>
  <c r="K36" i="9"/>
  <c r="O35" i="9" s="1"/>
  <c r="K28" i="9"/>
  <c r="O27" i="9" s="1"/>
  <c r="K22" i="9"/>
  <c r="O21" i="9" s="1"/>
  <c r="K41" i="11"/>
  <c r="O40" i="11" s="1"/>
  <c r="K39" i="9"/>
  <c r="O38" i="9" s="1"/>
  <c r="K31" i="9"/>
  <c r="O30" i="9" s="1"/>
  <c r="K25" i="9"/>
  <c r="O24" i="9" s="1"/>
  <c r="O15" i="11"/>
  <c r="K32" i="11"/>
  <c r="O31" i="11" s="1"/>
  <c r="K29" i="11"/>
  <c r="O28" i="11" s="1"/>
  <c r="K26" i="11"/>
  <c r="O25" i="11" s="1"/>
  <c r="K23" i="11"/>
  <c r="O22" i="11" s="1"/>
  <c r="K44" i="11"/>
  <c r="O43" i="11" s="1"/>
  <c r="K42" i="2"/>
  <c r="M5" i="2"/>
  <c r="M42" i="2" s="1"/>
  <c r="G24" i="3"/>
  <c r="K34" i="11" s="1"/>
  <c r="O44" i="9"/>
  <c r="O53" i="11"/>
  <c r="G7" i="5" l="1"/>
  <c r="I7" i="5" s="1"/>
  <c r="G11" i="5"/>
  <c r="I11" i="5" s="1"/>
  <c r="G15" i="5"/>
  <c r="I15" i="5" s="1"/>
  <c r="G8" i="5"/>
  <c r="I8" i="5" s="1"/>
  <c r="G12" i="5"/>
  <c r="I12" i="5" s="1"/>
  <c r="M27" i="9"/>
  <c r="M35" i="9"/>
  <c r="M21" i="9"/>
  <c r="I31" i="11"/>
  <c r="I22" i="11"/>
  <c r="I24" i="9"/>
  <c r="I25" i="11"/>
  <c r="K36" i="11"/>
  <c r="O36" i="11" s="1"/>
  <c r="I27" i="9"/>
  <c r="I28" i="11"/>
  <c r="I30" i="9"/>
  <c r="I21" i="9"/>
  <c r="M24" i="9"/>
  <c r="M38" i="9"/>
  <c r="M30" i="9"/>
  <c r="O65" i="11"/>
  <c r="O54" i="9"/>
  <c r="K17" i="11"/>
  <c r="M17" i="11"/>
  <c r="I17" i="11"/>
  <c r="O52" i="9"/>
  <c r="I17" i="5" l="1"/>
  <c r="M46" i="11"/>
  <c r="O19" i="11"/>
  <c r="I54" i="11"/>
  <c r="M34" i="11"/>
  <c r="O38" i="11" s="1"/>
  <c r="O45" i="9" l="1"/>
  <c r="O47" i="9" s="1"/>
  <c r="O53" i="9" s="1"/>
  <c r="O56" i="11"/>
  <c r="O58" i="11" s="1"/>
  <c r="O50" i="11"/>
  <c r="O51" i="11" s="1"/>
  <c r="O64" i="11" s="1"/>
  <c r="I69" i="11" s="1"/>
  <c r="O46" i="11"/>
  <c r="M25" i="11"/>
  <c r="M31" i="11"/>
  <c r="M40" i="11"/>
  <c r="M43" i="11"/>
  <c r="M22" i="11"/>
  <c r="M28" i="11"/>
  <c r="I55" i="9" l="1"/>
  <c r="I58" i="9"/>
  <c r="O55" i="9"/>
  <c r="K56" i="9" s="1"/>
  <c r="O56" i="9" s="1"/>
  <c r="O58" i="9" s="1"/>
  <c r="O66" i="11"/>
  <c r="I66" i="11"/>
  <c r="K67" i="11"/>
  <c r="O67" i="11" s="1"/>
  <c r="O69" i="11" s="1"/>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rPr>
          <t>charles beaurain:</t>
        </r>
        <r>
          <rPr>
            <sz val="8"/>
            <color indexed="81"/>
            <rFont val="Tahoma"/>
          </rPr>
          <t xml:space="preserve">
Type "None" if not registered otherwise insert the registration number.</t>
        </r>
      </text>
    </comment>
    <comment ref="D17" authorId="0">
      <text>
        <r>
          <rPr>
            <b/>
            <sz val="8"/>
            <color indexed="81"/>
            <rFont val="Tahoma"/>
          </rPr>
          <t>charles beaurain:</t>
        </r>
        <r>
          <rPr>
            <sz val="8"/>
            <color indexed="81"/>
            <rFont val="Tahoma"/>
          </rPr>
          <t xml:space="preserve">
</t>
        </r>
        <r>
          <rPr>
            <sz val="10"/>
            <color indexed="81"/>
            <rFont val="Tahoma"/>
            <family val="2"/>
          </rPr>
          <t xml:space="preserve">Insert the year of the relevant fees. </t>
        </r>
      </text>
    </comment>
    <comment ref="E26" authorId="0">
      <text>
        <r>
          <rPr>
            <b/>
            <sz val="8"/>
            <color indexed="81"/>
            <rFont val="Tahoma"/>
          </rPr>
          <t>charles beaurain:</t>
        </r>
        <r>
          <rPr>
            <sz val="8"/>
            <color indexed="81"/>
            <rFont val="Tahoma"/>
          </rPr>
          <t xml:space="preserve">
Only ="Y" when no Quantity surveyor is appointed on the project.
</t>
        </r>
      </text>
    </comment>
    <comment ref="E27" authorId="0">
      <text>
        <r>
          <rPr>
            <b/>
            <sz val="8"/>
            <color indexed="81"/>
            <rFont val="Tahoma"/>
          </rPr>
          <t>charles beaurain:</t>
        </r>
        <r>
          <rPr>
            <sz val="8"/>
            <color indexed="81"/>
            <rFont val="Tahoma"/>
          </rPr>
          <t xml:space="preserve">
Only "Y" when specifically appointed as Principal Agent.</t>
        </r>
      </text>
    </comment>
    <comment ref="E28" authorId="1">
      <text>
        <r>
          <rPr>
            <b/>
            <sz val="8"/>
            <color indexed="81"/>
            <rFont val="Tahoma"/>
          </rPr>
          <t>Charles Beaurain:</t>
        </r>
        <r>
          <rPr>
            <sz val="8"/>
            <color indexed="81"/>
            <rFont val="Tahoma"/>
          </rPr>
          <t xml:space="preserve">
Only "y" if appointed as Principal Agent or Lead Consulting Engineer on an Engineering project.
</t>
        </r>
      </text>
    </comment>
    <comment ref="E29" authorId="1">
      <text>
        <r>
          <rPr>
            <b/>
            <sz val="8"/>
            <color indexed="81"/>
            <rFont val="Tahoma"/>
          </rPr>
          <t>Charles Beaurain:</t>
        </r>
        <r>
          <rPr>
            <sz val="8"/>
            <color indexed="81"/>
            <rFont val="Tahoma"/>
          </rPr>
          <t xml:space="preserve">
Only "y" if appointed as the Principal Agent or Lead Consulting Engineer on an engineering project.</t>
        </r>
      </text>
    </comment>
    <comment ref="E30" authorId="1">
      <text>
        <r>
          <rPr>
            <b/>
            <sz val="8"/>
            <color indexed="81"/>
            <rFont val="Tahoma"/>
          </rPr>
          <t>Charles Beaurain:</t>
        </r>
        <r>
          <rPr>
            <sz val="8"/>
            <color indexed="81"/>
            <rFont val="Tahoma"/>
          </rPr>
          <t xml:space="preserve">
Only "y" if appointed as Agent of the Client in accordance with OHSA
</t>
        </r>
      </text>
    </comment>
    <comment ref="G30" authorId="0">
      <text>
        <r>
          <rPr>
            <b/>
            <sz val="8"/>
            <color indexed="81"/>
            <rFont val="Tahoma"/>
          </rPr>
          <t>charles beaurain:</t>
        </r>
        <r>
          <rPr>
            <sz val="8"/>
            <color indexed="81"/>
            <rFont val="Tahoma"/>
          </rPr>
          <t xml:space="preserve">
Insert additiona amount approved.
</t>
        </r>
      </text>
    </comment>
    <comment ref="E39" authorId="1">
      <text>
        <r>
          <rPr>
            <b/>
            <sz val="8"/>
            <color indexed="81"/>
            <rFont val="Tahoma"/>
          </rPr>
          <t>Charles Beaurain:</t>
        </r>
        <r>
          <rPr>
            <sz val="8"/>
            <color indexed="81"/>
            <rFont val="Tahoma"/>
          </rPr>
          <t xml:space="preserve">
Only 
 if appointed as Principal Agent.
</t>
        </r>
      </text>
    </comment>
    <comment ref="F39" authorId="1">
      <text>
        <r>
          <rPr>
            <b/>
            <sz val="8"/>
            <color indexed="81"/>
            <rFont val="Tahoma"/>
          </rPr>
          <t>Charles Beaurain:</t>
        </r>
        <r>
          <rPr>
            <sz val="8"/>
            <color indexed="81"/>
            <rFont val="Tahoma"/>
          </rPr>
          <t xml:space="preserve">
Only 
 if appointed as Principal Agent.
</t>
        </r>
      </text>
    </comment>
    <comment ref="G39" authorId="1">
      <text>
        <r>
          <rPr>
            <b/>
            <sz val="8"/>
            <color indexed="81"/>
            <rFont val="Tahoma"/>
          </rPr>
          <t>Charles Beaurain:</t>
        </r>
        <r>
          <rPr>
            <sz val="8"/>
            <color indexed="81"/>
            <rFont val="Tahoma"/>
          </rPr>
          <t xml:space="preserve">
Only 
 if appointed as Principal Agent.
</t>
        </r>
      </text>
    </comment>
    <comment ref="G45" authorId="2">
      <text>
        <r>
          <rPr>
            <b/>
            <sz val="8"/>
            <color indexed="81"/>
            <rFont val="Tahoma"/>
          </rPr>
          <t>Charles:</t>
        </r>
        <r>
          <rPr>
            <sz val="8"/>
            <color indexed="81"/>
            <rFont val="Tahoma"/>
          </rPr>
          <t xml:space="preserve">
</t>
        </r>
        <r>
          <rPr>
            <sz val="10"/>
            <color indexed="81"/>
            <rFont val="Tahoma"/>
            <family val="2"/>
          </rPr>
          <t>Only complete in case consultant is Principal Agent</t>
        </r>
        <r>
          <rPr>
            <sz val="8"/>
            <color indexed="81"/>
            <rFont val="Tahoma"/>
          </rPr>
          <t xml:space="preserve">
</t>
        </r>
      </text>
    </comment>
  </commentList>
</comments>
</file>

<file path=xl/comments2.xml><?xml version="1.0" encoding="utf-8"?>
<comments xmlns="http://schemas.openxmlformats.org/spreadsheetml/2006/main">
  <authors>
    <author>PWH</author>
  </authors>
  <commentList>
    <comment ref="I60" authorId="0">
      <text>
        <r>
          <rPr>
            <b/>
            <sz val="8"/>
            <color indexed="81"/>
            <rFont val="Tahoma"/>
          </rPr>
          <t>Enter this amount on the Summary page</t>
        </r>
        <r>
          <rPr>
            <sz val="8"/>
            <color indexed="81"/>
            <rFont val="Tahoma"/>
          </rPr>
          <t xml:space="preserve">
</t>
        </r>
      </text>
    </comment>
  </commentList>
</comments>
</file>

<file path=xl/comments3.xml><?xml version="1.0" encoding="utf-8"?>
<comments xmlns="http://schemas.openxmlformats.org/spreadsheetml/2006/main">
  <authors>
    <author>PWH</author>
  </authors>
  <commentList>
    <comment ref="H38" authorId="0">
      <text>
        <r>
          <rPr>
            <b/>
            <sz val="8"/>
            <color indexed="81"/>
            <rFont val="Tahoma"/>
          </rPr>
          <t>Enter this amount on the Summary page</t>
        </r>
        <r>
          <rPr>
            <sz val="8"/>
            <color indexed="81"/>
            <rFont val="Tahoma"/>
          </rPr>
          <t xml:space="preserve">
</t>
        </r>
      </text>
    </comment>
    <comment ref="H58" authorId="0">
      <text>
        <r>
          <rPr>
            <b/>
            <sz val="8"/>
            <color indexed="81"/>
            <rFont val="Tahoma"/>
          </rPr>
          <t>Enter this amount on the Summary page</t>
        </r>
        <r>
          <rPr>
            <sz val="8"/>
            <color indexed="81"/>
            <rFont val="Tahoma"/>
          </rPr>
          <t xml:space="preserve">
</t>
        </r>
      </text>
    </comment>
  </commentList>
</comments>
</file>

<file path=xl/comments4.xml><?xml version="1.0" encoding="utf-8"?>
<comments xmlns="http://schemas.openxmlformats.org/spreadsheetml/2006/main">
  <authors>
    <author>PWH</author>
  </authors>
  <commentList>
    <comment ref="H60" authorId="0">
      <text>
        <r>
          <rPr>
            <b/>
            <sz val="8"/>
            <color indexed="81"/>
            <rFont val="Tahoma"/>
          </rPr>
          <t>Enter this amount on the Summary page</t>
        </r>
        <r>
          <rPr>
            <sz val="8"/>
            <color indexed="81"/>
            <rFont val="Tahoma"/>
          </rPr>
          <t xml:space="preserve">
</t>
        </r>
      </text>
    </comment>
  </commentList>
</comments>
</file>

<file path=xl/comments5.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<sst xmlns="http://schemas.openxmlformats.org/spreadsheetml/2006/main" count="816" uniqueCount="490">
  <si>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</si>
  <si>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</si>
  <si>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</si>
  <si>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</si>
  <si>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</si>
  <si>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</si>
  <si>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</si>
  <si>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</si>
  <si>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</si>
  <si>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</si>
  <si>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</si>
  <si>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</si>
  <si>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</si>
  <si>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</si>
  <si>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</si>
  <si>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</si>
  <si>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</si>
  <si>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</si>
  <si>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</si>
  <si>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</si>
  <si>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</si>
  <si>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</si>
  <si>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</si>
  <si>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</si>
  <si>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</si>
  <si>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</si>
  <si>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TOTAL FEES DUE</t>
  </si>
  <si>
    <t>NOTE:</t>
  </si>
  <si>
    <t>x</t>
  </si>
  <si>
    <t>TOTAL DISBURSEMENTS</t>
  </si>
  <si>
    <t>CHECKED BY</t>
  </si>
  <si>
    <t>Designation</t>
  </si>
  <si>
    <t>DATE :</t>
  </si>
  <si>
    <t>for</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</si>
  <si>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</si>
  <si>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</si>
  <si>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</si>
  <si>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</si>
  <si>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</si>
  <si>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</si>
  <si>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</si>
  <si>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</si>
  <si>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</si>
  <si>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</si>
  <si>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</si>
  <si>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</si>
  <si>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</si>
  <si>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</si>
  <si>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</si>
  <si>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</si>
  <si>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</si>
  <si>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</si>
  <si>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</si>
  <si>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</si>
  <si>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</si>
  <si>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1. Traveling Time</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</si>
  <si>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</si>
  <si>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</si>
  <si>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</si>
  <si>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</si>
  <si>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</si>
  <si>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</si>
  <si>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</si>
  <si>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</si>
  <si>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</si>
  <si>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</si>
  <si>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</si>
  <si>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</si>
  <si>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</si>
  <si>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</si>
  <si>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</si>
  <si>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</si>
  <si>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</si>
  <si>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</si>
  <si>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</si>
  <si>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</si>
  <si>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</si>
  <si>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</si>
  <si>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</si>
  <si>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</si>
  <si>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</si>
  <si>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</si>
  <si>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</si>
  <si>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</si>
  <si>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</si>
  <si>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</si>
  <si>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</si>
  <si>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</si>
  <si>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</si>
  <si>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</si>
  <si>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Apporved Hours</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</si>
  <si>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</si>
  <si>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</si>
  <si>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</si>
  <si>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</si>
  <si>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</si>
  <si>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</si>
  <si>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</si>
  <si>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</si>
  <si>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</si>
  <si>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</si>
  <si>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</si>
  <si>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SubTotal</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</si>
  <si>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</si>
  <si>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</si>
  <si>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</si>
  <si>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</si>
  <si>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</si>
  <si>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</si>
  <si>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</si>
  <si>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</si>
  <si>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</si>
  <si>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</si>
  <si>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</si>
  <si>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</si>
  <si>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</si>
  <si>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</si>
  <si>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</si>
  <si>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</si>
  <si>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</si>
  <si>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</si>
  <si>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</si>
  <si>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</si>
  <si>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</si>
  <si>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</si>
  <si>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</si>
  <si>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</si>
  <si>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</si>
  <si>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</si>
  <si>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</si>
  <si>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</si>
  <si>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</si>
  <si>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</si>
  <si>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</si>
  <si>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</si>
  <si>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</si>
  <si>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</si>
  <si>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</si>
  <si>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</si>
  <si>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FEES (b) CONSTRUCTION AND COMPLETION</t>
  </si>
  <si>
    <t>TOTAL FOR CONSTRUCTION AND COMPLETION STAGE</t>
  </si>
  <si>
    <t>MAXIMUM FOR "AGENT OF THE CLIENT"</t>
  </si>
  <si>
    <t xml:space="preserve"> Report: Time Based fees </t>
  </si>
  <si>
    <t>MAXIMUM FEE TO DATE</t>
  </si>
  <si>
    <t>2. Time Based fees: AGENT OF THE CLIENT</t>
  </si>
  <si>
    <t>2. Time Based fees: Report stage (Only if specifically appointed as such)</t>
  </si>
  <si>
    <t>For DIRECTOR: Project Management</t>
  </si>
  <si>
    <t>TYPE OF PROJECT:</t>
  </si>
  <si>
    <t>TOTAL VALUE OF PROJECT :</t>
  </si>
  <si>
    <t xml:space="preserve">     APPROVAL OBTAINED TO EXCEED 3% OF BASIC FEE (Y/N)</t>
  </si>
  <si>
    <t>ADDITIONAL FEE APPROVED FOR "AGENT OF THE CLIENT" SERVICES</t>
  </si>
  <si>
    <t>SIGNED</t>
  </si>
  <si>
    <t>BILL OF QUANTITY BY CONSULTING ENGINEER (Y/N)</t>
  </si>
  <si>
    <t>SCALE_2005E</t>
  </si>
  <si>
    <t>VALUE FOR CALCULATION PURPOSES</t>
  </si>
  <si>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</si>
  <si>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</si>
  <si>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</si>
  <si>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TOTAL VALUE OF WORK COMPLETED BUT EXCLUDING THOSE RELEVANT TO WORK ON EXISTING FACILITIES. </t>
  </si>
  <si>
    <t xml:space="preserve">TOTAL VALUE OF ALL ALTERATIONS TO EXISTING FACILITIES COMPLETED </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</si>
  <si>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</si>
  <si>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</si>
  <si>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</si>
  <si>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</si>
  <si>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</si>
  <si>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MECHANICAL ENGINEERING PROJECT</t>
  </si>
  <si>
    <t>MECHANICAL BUILDING PROJECT</t>
  </si>
  <si>
    <t>TOTAL VALUE OF ALL MECHANICAL WORK BY THE CONSULTING ENGINEER</t>
  </si>
  <si>
    <t>ME</t>
  </si>
  <si>
    <t>TOTAL VALUE OF MECHANICAL WORK :</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</si>
  <si>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</si>
  <si>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</si>
  <si>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</si>
  <si>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</si>
  <si>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</si>
  <si>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</si>
  <si>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</si>
  <si>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</si>
  <si>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</si>
  <si>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</si>
  <si>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</si>
  <si>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FEES (a) PRELIMINARY DESIGN, DESIGN &amp; TENDER STAGES.</t>
  </si>
  <si>
    <t>Only in case of engineering projects an amount of 7% of the basic fee is allowed for the execution of targeted procurement.</t>
  </si>
  <si>
    <t>TARGETED PROCUREMENT (Only on Engineering project) (Y/N)</t>
  </si>
  <si>
    <t>AGENT OF THE CLIENT (OHSA) (Only on Engineering project) (Y/N)</t>
  </si>
  <si>
    <t>WORKBOOK FOR THE CALCULATION OF CONSULTING ENGINEER'S FEES IN TERMS OF THE GUIDELINE FOR SERVICES AND FEES PUBLISHED BY ECSA AND AMENDED BY DPW</t>
  </si>
  <si>
    <t>GROUND RULES</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</si>
  <si>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</si>
  <si>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</si>
  <si>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</si>
  <si>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</si>
  <si>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</si>
  <si>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</si>
  <si>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</si>
  <si>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</si>
  <si>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</si>
  <si>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</si>
  <si>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</si>
  <si>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</si>
  <si>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</si>
  <si>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COMPANY REGISTRATION NUMBER</t>
  </si>
  <si>
    <t xml:space="preserve">EE                          </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</si>
  <si>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</si>
  <si>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</si>
  <si>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</si>
  <si>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DEPARTMENTAL FILE NUMBER:</t>
  </si>
  <si>
    <t>DPW WCS NUMBER</t>
  </si>
  <si>
    <t>DPW DRAWING NUMBER</t>
  </si>
  <si>
    <t>N</t>
  </si>
  <si>
    <t>Project Manager</t>
  </si>
  <si>
    <t>Telephone number</t>
  </si>
  <si>
    <t xml:space="preserve">PROJECT MANAGER: </t>
  </si>
  <si>
    <t>Tel</t>
  </si>
  <si>
    <r>
      <t xml:space="preserve">The </t>
    </r>
    <r>
      <rPr>
        <b/>
        <sz val="10"/>
        <rFont val="Arial"/>
        <family val="2"/>
      </rPr>
      <t>dates</t>
    </r>
    <r>
      <rPr>
        <sz val="10"/>
        <rFont val="Arial"/>
        <family val="2"/>
      </rPr>
      <t xml:space="preserve"> must be typed in as follows: dmmmyy i.e. "5aug05" </t>
    </r>
  </si>
  <si>
    <r>
      <t xml:space="preserve">When typing </t>
    </r>
    <r>
      <rPr>
        <b/>
        <sz val="10"/>
        <rFont val="Arial"/>
        <family val="2"/>
      </rPr>
      <t>amounts</t>
    </r>
    <r>
      <rPr>
        <sz val="10"/>
        <rFont val="Arial"/>
        <family val="2"/>
      </rPr>
      <t xml:space="preserve"> only type the value. No "R" in front and no spaces between the numbers.</t>
    </r>
  </si>
  <si>
    <t>TELEPHONE &amp; FACSIMILE NUMBERS</t>
  </si>
  <si>
    <t>FACSIMILEE NO:</t>
  </si>
  <si>
    <t>FEES CODE (YEAR)</t>
  </si>
  <si>
    <t>POSTAL ADDRESS:</t>
  </si>
  <si>
    <t>DPW FILE NUMBER:</t>
  </si>
  <si>
    <t>Fax</t>
  </si>
  <si>
    <t>FEE FOR MECHANICAL ENGINEERING SERVICES</t>
  </si>
  <si>
    <r>
      <t xml:space="preserve">CONSTRUCTION AND COMPLETION STAGE. </t>
    </r>
    <r>
      <rPr>
        <b/>
        <i/>
        <sz val="12"/>
        <color indexed="10"/>
        <rFont val="Arial"/>
        <family val="2"/>
      </rPr>
      <t>ALL VALUES MUST INCLUDE RELEVANT PROPORTION OF P&amp;G AND CPA.</t>
    </r>
  </si>
  <si>
    <r>
      <t>PRELIMINARY DESIGN AND DESIGN &amp; TENDER STAGES.</t>
    </r>
    <r>
      <rPr>
        <b/>
        <i/>
        <sz val="12"/>
        <color indexed="10"/>
        <rFont val="Arial"/>
        <family val="2"/>
      </rPr>
      <t xml:space="preserve"> ALL VALUES MUST INCLUDE RELEVANT PROPORTION OF P&amp;G AND CPA DURING CONSTRUCTION STAGE.</t>
    </r>
  </si>
  <si>
    <t>FEES (d) EXPENSES AND COSTS (DISBURSEMENTS)</t>
  </si>
  <si>
    <t xml:space="preserve">FEES (c )TIME BASED FEES </t>
  </si>
  <si>
    <t>TOTAL VALUE OF PROJECT COMPLETED BY ALL CONSULTANTS DURING CONSTRUCTION &amp; COMPLETION STAGES INCLUDING P&amp;G's AND CPA</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</si>
  <si>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</si>
  <si>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</si>
  <si>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</si>
  <si>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FEES (b) CONSTRUCTION AND COMPLETION STAGES</t>
  </si>
  <si>
    <t>VALUE OF DUPLICATED EXISTING FACILITIES AFFECTED BY BOTH 1.25 AND 0.25 FACTORS.</t>
  </si>
  <si>
    <t>TOTAL VALUE OF ALL MECHANICAL WORK COMPLETED INCLUDING PROPORTION OF P&amp;G AND CPA</t>
  </si>
  <si>
    <t>DUPLICATED EXISTING FACILITIES AFFECTED BY BOTH 1.25 &amp; .25 FACTORS.</t>
  </si>
  <si>
    <r>
      <t xml:space="preserve">REPORT STAGE </t>
    </r>
    <r>
      <rPr>
        <b/>
        <sz val="10"/>
        <color indexed="10"/>
        <rFont val="Arial"/>
        <family val="2"/>
      </rPr>
      <t>(Only if specifically appointed for this stage)</t>
    </r>
  </si>
  <si>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quanity surveyor is appointed on the project. Quantity surveyors are responsible for all bills of quantities for all discplines on building projects.</t>
    </r>
  </si>
  <si>
    <r>
      <t>All</t>
    </r>
    <r>
      <rPr>
        <sz val="10"/>
        <rFont val="Arial"/>
        <family val="2"/>
      </rPr>
      <t xml:space="preserve"> coloured cells require input from the Consulting Engineer/Project manager</t>
    </r>
  </si>
  <si>
    <t>PRINCIPAL AGENT (Only on Engineering project) (Y/N)</t>
  </si>
  <si>
    <t>Cell phone number</t>
  </si>
  <si>
    <t>CONSTRUCTION STAGE ONLY</t>
  </si>
  <si>
    <t>Cell</t>
  </si>
  <si>
    <t>TAX INVOICE</t>
  </si>
  <si>
    <t xml:space="preserve">VALUE OF NEW WORK NOT AFFECTED BY ANY FACTORS. </t>
  </si>
  <si>
    <t>TARGETED/PREFERENTIAL PROCUREMENT</t>
  </si>
  <si>
    <t>NO BILL OF QUANTITIES</t>
  </si>
  <si>
    <t>ESTIMATES OR TENDER VALUES</t>
  </si>
  <si>
    <t>TOTAL COST OF THE WORKS COMPRISING THE PROJECT, INCLUDING P&amp;G AND CPA</t>
  </si>
  <si>
    <t xml:space="preserve">FEE FOR WORK NOT AFFECTED BY ANY FACTORS. </t>
  </si>
  <si>
    <t>PAYMENT NO</t>
  </si>
  <si>
    <t>1</t>
  </si>
  <si>
    <t>CARRIED OVER</t>
  </si>
  <si>
    <t>38</t>
  </si>
  <si>
    <t>ATTACHED TO CLAIM NO</t>
  </si>
  <si>
    <t xml:space="preserve"> Report: Time Based fees Total Excl VAT</t>
  </si>
  <si>
    <t xml:space="preserve"> Agent of the client: Time Based fees Total Excl VAT</t>
  </si>
  <si>
    <t>Other: Time Based fees Total Excl VAT</t>
  </si>
  <si>
    <t>Typing Duplicating &amp; Printing TOTAL Excl VAT</t>
  </si>
  <si>
    <t>Site Staff &amp; Other Charges Total Excl VAT</t>
  </si>
  <si>
    <t>TRAVELLING  TIME</t>
  </si>
  <si>
    <t>Travelling Time</t>
  </si>
  <si>
    <t xml:space="preserve">CONSTRUCTION MONITORING  &amp; OTHER </t>
  </si>
  <si>
    <t>Time Based fees: Other</t>
  </si>
  <si>
    <t>Travelling  time</t>
  </si>
  <si>
    <t>3. Time Based fees: Construction Monitoring &amp; Other</t>
  </si>
  <si>
    <t>Traveling Time Total Excl VAT</t>
  </si>
  <si>
    <t>Toll Gate</t>
  </si>
  <si>
    <t>Travelling &amp; Public Transport Total Excl VAT</t>
  </si>
  <si>
    <t>INPUT ALL INFORMATION FOR THE WHOLE PROJECT</t>
  </si>
  <si>
    <t>NOTE: - ALL ITEMS MUST INCLUDE VAT</t>
  </si>
  <si>
    <r>
      <t>Additional Construction Monitoring</t>
    </r>
    <r>
      <rPr>
        <sz val="10"/>
        <rFont val="Arial"/>
        <family val="2"/>
      </rPr>
      <t>: A separately motivated fee is mentioned but not determined. This can be a separately calculated fee with the calculations shown on the Time Base sheet</t>
    </r>
  </si>
  <si>
    <t>NOTE: ALL ITEMS MUST EXCLUDE VAT</t>
  </si>
  <si>
    <t>Hours Claimed</t>
  </si>
  <si>
    <t>2005 Scales</t>
  </si>
  <si>
    <t>ENGINEERING PROJECT</t>
  </si>
  <si>
    <t>SCALE_2005B</t>
  </si>
  <si>
    <t>ESTIMATES</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</si>
  <si>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</si>
  <si>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</si>
  <si>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</si>
  <si>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</si>
  <si>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</si>
  <si>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</si>
  <si>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TOTAL DISBURSEMENTS (d)</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</si>
  <si>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</si>
  <si>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</si>
  <si>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</si>
  <si>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</si>
  <si>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</si>
  <si>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</si>
  <si>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</si>
  <si>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</si>
  <si>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</si>
  <si>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</si>
  <si>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</si>
  <si>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Construction</t>
  </si>
  <si>
    <r>
      <t xml:space="preserve">(B) ESTIMATED VALUE FOR DESIGN FEES DURING CONSTRUCTION </t>
    </r>
    <r>
      <rPr>
        <b/>
        <sz val="10"/>
        <color indexed="10"/>
        <rFont val="Arial"/>
        <family val="2"/>
      </rPr>
      <t>(STAGE 3)</t>
    </r>
  </si>
  <si>
    <r>
      <t xml:space="preserve">(D) FINAL MEASURED VALUES INCL. CPA &amp; P&amp;G </t>
    </r>
    <r>
      <rPr>
        <b/>
        <sz val="10"/>
        <color indexed="10"/>
        <rFont val="Arial"/>
        <family val="2"/>
      </rPr>
      <t>(STAGE 4 ONLY)</t>
    </r>
  </si>
  <si>
    <t xml:space="preserve">Government Gazette No: </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</si>
  <si>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</si>
  <si>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</si>
  <si>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</si>
  <si>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</si>
  <si>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</si>
  <si>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</si>
  <si>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</si>
  <si>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</si>
  <si>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</si>
  <si>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</si>
  <si>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</si>
  <si>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</si>
  <si>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</si>
  <si>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</si>
  <si>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</si>
  <si>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</si>
  <si>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</si>
  <si>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</si>
  <si>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PREVIOUS CLAIMS</t>
  </si>
  <si>
    <t>Toll Gate &amp; Parking</t>
  </si>
  <si>
    <t>3. Subsistence Charges [See your letter of appointment. Use either Table 4 or Table 5, not both]</t>
  </si>
  <si>
    <t>DESIGN &amp; TENDER</t>
  </si>
  <si>
    <t>Revision 3.1  2012-10</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</si>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</sst>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7" formatCode="&quot;R&quot;\ #,##0.00;&quot;R&quot;\ \-#,##0.00"/>
    <numFmt numFmtId="44" formatCode="_ &quot;R&quot;\ * #,##0.00_ ;_ &quot;R&quot;\ * \-#,##0.00_ ;_ &quot;R&quot;\ * &quot;-&quot;??_ ;_ @_ "/>
    <numFmt numFmtId="181" formatCode="#.00"/>
    <numFmt numFmtId="183" formatCode="#."/>
    <numFmt numFmtId="184" formatCode="m\o\n\th\ d\,\ yyyy"/>
    <numFmt numFmtId="185" formatCode="&quot;R&quot;\ #,##0.00_);\(&quot;R&quot;\ #,##0.00\)"/>
    <numFmt numFmtId="188" formatCode="&quot;R&quot;\ #,##0_);\(&quot;R&quot;\ #,##0\)"/>
    <numFmt numFmtId="189" formatCode="0.0%"/>
    <numFmt numFmtId="191" formatCode="&quot;R&quot;\ #,##0.00"/>
    <numFmt numFmtId="196" formatCode="[$R-1C09]\ #,##0.00"/>
    <numFmt numFmtId="203" formatCode="[$-1C09]dd\ mmmm\ yyyy;@"/>
    <numFmt numFmtId="204" formatCode="&quot;R&quot;\ #,##0"/>
    <numFmt numFmtId="210" formatCode="General_)"/>
    <numFmt numFmtId="216" formatCode="dd\,mmm\,yy"/>
    <numFmt numFmtId="219" formatCode="dd\ mmmm\ yyyy"/>
    <numFmt numFmtId="222" formatCode="000000"/>
    <numFmt numFmtId="223" formatCode="00"/>
    <numFmt numFmtId="224" formatCode="0.0"/>
    <numFmt numFmtId="225" formatCode="dd\-mmm\-yyyy"/>
  </numFmts>
  <fonts count="94" x14ac:knownFonts="1">
    <font>
      <sz val="12"/>
      <name val="Courier"/>
    </font>
    <font>
      <sz val="10"/>
      <name val="Arial"/>
    </font>
    <font>
      <sz val="1"/>
      <color indexed="8"/>
      <name val="Courier"/>
    </font>
    <font>
      <b/>
      <sz val="1"/>
      <color indexed="8"/>
      <name val="Courier"/>
    </font>
    <font>
      <sz val="10"/>
      <name val="Arial"/>
      <family val="2"/>
    </font>
    <font>
      <sz val="10"/>
      <color indexed="8"/>
      <name val="Arial"/>
      <family val="2"/>
    </font>
    <font>
      <b/>
      <sz val="10"/>
      <color indexed="8"/>
      <name val="Arial"/>
      <family val="2"/>
    </font>
    <font>
      <b/>
      <sz val="10"/>
      <name val="Arial"/>
      <family val="2"/>
    </font>
    <font>
      <i/>
      <sz val="1"/>
      <color indexed="8"/>
      <name val="Courier"/>
    </font>
    <font>
      <sz val="12"/>
      <color indexed="10"/>
      <name val="Arial"/>
      <family val="2"/>
    </font>
    <font>
      <sz val="10"/>
      <name val="Courier"/>
    </font>
    <font>
      <sz val="8"/>
      <color indexed="81"/>
      <name val="Tahoma"/>
    </font>
    <font>
      <b/>
      <sz val="8"/>
      <color indexed="81"/>
      <name val="Tahoma"/>
    </font>
    <font>
      <sz val="10"/>
      <name val="Arial Narrow"/>
    </font>
    <font>
      <sz val="12"/>
      <name val="Arial"/>
      <family val="2"/>
    </font>
    <font>
      <b/>
      <sz val="16"/>
      <name val="Arial"/>
      <family val="2"/>
    </font>
    <font>
      <b/>
      <sz val="12"/>
      <name val="Arial"/>
      <family val="2"/>
    </font>
    <font>
      <sz val="11"/>
      <name val="Arial"/>
      <family val="2"/>
    </font>
    <font>
      <sz val="11"/>
      <name val="Courier"/>
    </font>
    <font>
      <b/>
      <sz val="11"/>
      <name val="Arial"/>
      <family val="2"/>
    </font>
    <font>
      <sz val="10"/>
      <color indexed="81"/>
      <name val="Tahoma"/>
      <family val="2"/>
    </font>
    <font>
      <b/>
      <u/>
      <sz val="10"/>
      <name val="Arial"/>
      <family val="2"/>
    </font>
    <font>
      <b/>
      <u/>
      <sz val="8"/>
      <name val="Arial"/>
      <family val="2"/>
    </font>
    <font>
      <b/>
      <sz val="8"/>
      <name val="Arial"/>
      <family val="2"/>
    </font>
    <font>
      <sz val="10"/>
      <color indexed="12"/>
      <name val="Arial"/>
      <family val="2"/>
    </font>
    <font>
      <sz val="11"/>
      <color indexed="12"/>
      <name val="Arial"/>
      <family val="2"/>
    </font>
    <font>
      <sz val="11"/>
      <name val="Arial"/>
    </font>
    <font>
      <sz val="11"/>
      <color indexed="8"/>
      <name val="Arial"/>
      <family val="2"/>
    </font>
    <font>
      <b/>
      <sz val="10"/>
      <color indexed="10"/>
      <name val="Arial"/>
      <family val="2"/>
    </font>
    <font>
      <b/>
      <sz val="16"/>
      <color indexed="10"/>
      <name val="Arial"/>
      <family val="2"/>
    </font>
    <font>
      <b/>
      <i/>
      <sz val="12"/>
      <name val="Arial"/>
      <family val="2"/>
    </font>
    <font>
      <sz val="9"/>
      <name val="Arial"/>
    </font>
    <font>
      <b/>
      <sz val="11"/>
      <color indexed="10"/>
      <name val="Arial"/>
      <family val="2"/>
    </font>
    <font>
      <b/>
      <sz val="12"/>
      <color indexed="8"/>
      <name val="Arial"/>
      <family val="2"/>
    </font>
    <font>
      <b/>
      <sz val="12"/>
      <color indexed="8"/>
      <name val="Arial Narrow"/>
      <family val="2"/>
    </font>
    <font>
      <b/>
      <sz val="12"/>
      <name val="Courier"/>
    </font>
    <font>
      <b/>
      <sz val="12"/>
      <color indexed="10"/>
      <name val="Arial"/>
      <family val="2"/>
    </font>
    <font>
      <b/>
      <u/>
      <sz val="14"/>
      <color indexed="10"/>
      <name val="Arial"/>
      <family val="2"/>
    </font>
    <font>
      <b/>
      <sz val="11"/>
      <color indexed="8"/>
      <name val="Arial"/>
      <family val="2"/>
    </font>
    <font>
      <sz val="12"/>
      <name val="Courier"/>
    </font>
    <font>
      <b/>
      <sz val="16"/>
      <color indexed="17"/>
      <name val="Arial"/>
      <family val="2"/>
    </font>
    <font>
      <i/>
      <sz val="11"/>
      <name val="Arial"/>
      <family val="2"/>
    </font>
    <font>
      <b/>
      <sz val="20"/>
      <color indexed="10"/>
      <name val="Arial"/>
      <family val="2"/>
    </font>
    <font>
      <sz val="8"/>
      <name val="Courier"/>
    </font>
    <font>
      <b/>
      <i/>
      <sz val="12"/>
      <color indexed="10"/>
      <name val="Arial"/>
      <family val="2"/>
    </font>
    <font>
      <b/>
      <sz val="24"/>
      <color indexed="10"/>
      <name val="Arial"/>
      <family val="2"/>
    </font>
    <font>
      <b/>
      <sz val="24"/>
      <color indexed="52"/>
      <name val="Arial"/>
      <family val="2"/>
    </font>
    <font>
      <b/>
      <sz val="16"/>
      <color indexed="50"/>
      <name val="Arial"/>
      <family val="2"/>
    </font>
    <font>
      <sz val="16"/>
      <color indexed="50"/>
      <name val="Courier"/>
    </font>
    <font>
      <b/>
      <sz val="11"/>
      <color indexed="12"/>
      <name val="Arial"/>
      <family val="2"/>
    </font>
    <font>
      <b/>
      <sz val="11"/>
      <color indexed="17"/>
      <name val="Arial"/>
      <family val="2"/>
    </font>
    <font>
      <sz val="18"/>
      <name val="Courier"/>
    </font>
    <font>
      <b/>
      <sz val="18"/>
      <color indexed="10"/>
      <name val="Arial"/>
      <family val="2"/>
    </font>
    <font>
      <b/>
      <sz val="12"/>
      <color indexed="17"/>
      <name val="Arial"/>
      <family val="2"/>
    </font>
    <font>
      <b/>
      <u/>
      <sz val="11"/>
      <name val="Arial"/>
      <family val="2"/>
    </font>
    <font>
      <i/>
      <sz val="11"/>
      <color indexed="12"/>
      <name val="Arial"/>
      <family val="2"/>
    </font>
    <font>
      <i/>
      <sz val="12"/>
      <name val="Arial"/>
      <family val="2"/>
    </font>
    <font>
      <b/>
      <i/>
      <sz val="11"/>
      <color indexed="10"/>
      <name val="Arial"/>
      <family val="2"/>
    </font>
    <font>
      <b/>
      <sz val="11"/>
      <color indexed="15"/>
      <name val="Arial"/>
      <family val="2"/>
    </font>
    <font>
      <sz val="11"/>
      <color indexed="15"/>
      <name val="Arial"/>
      <family val="2"/>
    </font>
    <font>
      <b/>
      <u/>
      <sz val="12"/>
      <name val="Arial"/>
      <family val="2"/>
    </font>
    <font>
      <i/>
      <sz val="10"/>
      <name val="Arial"/>
      <family val="2"/>
    </font>
    <font>
      <b/>
      <i/>
      <sz val="10"/>
      <name val="Arial"/>
      <family val="2"/>
    </font>
    <font>
      <i/>
      <sz val="11"/>
      <color indexed="8"/>
      <name val="Arial"/>
      <family val="2"/>
    </font>
    <font>
      <i/>
      <u/>
      <sz val="11"/>
      <name val="Arial"/>
      <family val="2"/>
    </font>
    <font>
      <sz val="14"/>
      <name val="Arial"/>
      <family val="2"/>
    </font>
    <font>
      <u/>
      <sz val="12"/>
      <name val="Arial"/>
      <family val="2"/>
    </font>
    <font>
      <b/>
      <u/>
      <sz val="14"/>
      <color indexed="12"/>
      <name val="Arial"/>
      <family val="2"/>
    </font>
    <font>
      <sz val="16"/>
      <color indexed="10"/>
      <name val="Courier"/>
    </font>
    <font>
      <sz val="9"/>
      <name val="Arial"/>
      <family val="2"/>
    </font>
    <font>
      <sz val="12"/>
      <color indexed="12"/>
      <name val="Courier"/>
    </font>
    <font>
      <b/>
      <i/>
      <sz val="12"/>
      <color indexed="12"/>
      <name val="Arial"/>
      <family val="2"/>
    </font>
    <font>
      <sz val="10"/>
      <color indexed="10"/>
      <name val="Arial"/>
      <family val="2"/>
    </font>
    <font>
      <b/>
      <u/>
      <sz val="12"/>
      <color indexed="10"/>
      <name val="Arial"/>
      <family val="2"/>
    </font>
    <font>
      <b/>
      <sz val="12"/>
      <color indexed="12"/>
      <name val="Arial"/>
      <family val="2"/>
    </font>
    <font>
      <sz val="10"/>
      <color indexed="62"/>
      <name val="Arial"/>
      <family val="2"/>
    </font>
    <font>
      <sz val="10"/>
      <color indexed="62"/>
      <name val="Courier"/>
    </font>
    <font>
      <b/>
      <sz val="22"/>
      <color indexed="57"/>
      <name val="Arial"/>
      <family val="2"/>
    </font>
    <font>
      <b/>
      <sz val="22"/>
      <color indexed="57"/>
      <name val="Courier"/>
    </font>
    <font>
      <sz val="8"/>
      <color indexed="10"/>
      <name val="Tahoma"/>
      <family val="2"/>
    </font>
    <font>
      <b/>
      <sz val="11"/>
      <color indexed="10"/>
      <name val="Arial Narrow"/>
      <family val="2"/>
    </font>
    <font>
      <sz val="12"/>
      <color indexed="10"/>
      <name val="Courier"/>
    </font>
    <font>
      <sz val="11"/>
      <color indexed="10"/>
      <name val="Arial"/>
      <family val="2"/>
    </font>
    <font>
      <u/>
      <sz val="12"/>
      <color rgb="FFFF0000"/>
      <name val="Arial"/>
      <family val="2"/>
    </font>
    <font>
      <u/>
      <sz val="10"/>
      <name val="Arial"/>
      <family val="2"/>
    </font>
    <font>
      <b/>
      <u/>
      <sz val="14"/>
      <name val="Arial"/>
      <family val="2"/>
    </font>
    <font>
      <b/>
      <sz val="14"/>
      <name val="Arial"/>
      <family val="2"/>
    </font>
    <font>
      <i/>
      <sz val="14"/>
      <name val="Arial"/>
      <family val="2"/>
    </font>
    <font>
      <b/>
      <sz val="11"/>
      <color rgb="FF1F497D"/>
      <name val="Arial"/>
      <family val="2"/>
    </font>
    <font>
      <sz val="11"/>
      <color rgb="FF1F497D"/>
      <name val="Arial"/>
      <family val="2"/>
    </font>
    <font>
      <sz val="8"/>
      <name val="Arial"/>
      <family val="2"/>
    </font>
    <font>
      <sz val="12"/>
      <name val="Courier"/>
      <family val="3"/>
    </font>
    <font>
      <b/>
      <sz val="10"/>
      <name val="Courier"/>
      <family val="3"/>
    </font>
    <font>
      <b/>
      <i/>
      <sz val="10"/>
      <color rgb="FFFF0000"/>
      <name val="Arial"/>
      <family val="2"/>
    </font>
  </fonts>
  <fills count="12">
    <fill>
      <patternFill patternType="none"/>
    </fill>
    <fill>
      <patternFill patternType="gray125"/>
    </fill>
    <fill>
      <patternFill patternType="solid">
        <fgColor indexed="42"/>
        <bgColor indexed="64"/>
      </patternFill>
    </fill>
    <fill>
      <patternFill patternType="lightHorizontal">
        <fgColor indexed="9"/>
      </patternFill>
    </fill>
    <fill>
      <patternFill patternType="solid">
        <fgColor indexed="43"/>
        <bgColor indexed="9"/>
      </patternFill>
    </fill>
    <fill>
      <patternFill patternType="solid">
        <fgColor indexed="43"/>
        <bgColor indexed="64"/>
      </patternFill>
    </fill>
    <fill>
      <patternFill patternType="solid">
        <fgColor indexed="13"/>
        <bgColor indexed="64"/>
      </patternFill>
    </fill>
    <fill>
      <patternFill patternType="lightTrellis"/>
    </fill>
    <fill>
      <patternFill patternType="solid">
        <fgColor indexed="15"/>
        <bgColor indexed="64"/>
      </patternFill>
    </fill>
    <fill>
      <patternFill patternType="solid">
        <fgColor indexed="49"/>
        <bgColor indexed="64"/>
      </patternFill>
    </fill>
    <fill>
      <patternFill patternType="solid">
        <fgColor indexed="22"/>
        <bgColor indexed="64"/>
      </patternFill>
    </fill>
    <fill>
      <patternFill patternType="solid">
        <fgColor theme="0" tint="-4.9989318521683403E-2"/>
        <bgColor indexed="64"/>
      </patternFill>
    </fill>
  </fills>
  <borders count="194">
    <border>
      <left/>
      <right/>
      <top/>
      <bottom/>
      <diagonal/>
    </border>
    <border>
      <left/>
      <right/>
      <top style="thin">
        <color indexed="64"/>
      </top>
      <bottom style="double">
        <color indexed="64"/>
      </bottom>
      <diagonal/>
    </border>
    <border>
      <left/>
      <right/>
      <top style="thin">
        <color indexed="64"/>
      </top>
      <bottom/>
      <diagonal/>
    </border>
    <border>
      <left style="double">
        <color indexed="64"/>
      </left>
      <right/>
      <top/>
      <bottom/>
      <diagonal/>
    </border>
    <border>
      <left/>
      <right/>
      <top style="double">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top/>
      <bottom style="double">
        <color indexed="64"/>
      </bottom>
      <diagonal/>
    </border>
    <border>
      <left/>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right style="double">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double">
        <color indexed="64"/>
      </right>
      <top/>
      <bottom style="double">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dotted">
        <color indexed="64"/>
      </top>
      <bottom style="hair">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thin">
        <color indexed="64"/>
      </left>
      <right/>
      <top/>
      <bottom style="medium">
        <color indexed="64"/>
      </bottom>
      <diagonal/>
    </border>
    <border>
      <left/>
      <right style="double">
        <color indexed="64"/>
      </right>
      <top style="double">
        <color indexed="64"/>
      </top>
      <bottom style="medium">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right/>
      <top/>
      <bottom style="dotted">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s>
  <cellStyleXfs count="17">
    <xf numFmtId="0" fontId="0" fillId="0" borderId="0"/>
    <xf numFmtId="44" fontId="1" fillId="0" borderId="0" applyFont="0" applyFill="0" applyBorder="0" applyAlignment="0" applyProtection="0"/>
    <xf numFmtId="184"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81" fontId="2" fillId="0" borderId="0">
      <protection locked="0"/>
    </xf>
    <xf numFmtId="183" fontId="3" fillId="0" borderId="0">
      <protection locked="0"/>
    </xf>
    <xf numFmtId="183" fontId="3" fillId="0" borderId="0">
      <protection locked="0"/>
    </xf>
    <xf numFmtId="0" fontId="31" fillId="0" borderId="0"/>
    <xf numFmtId="0" fontId="13" fillId="0" borderId="0"/>
    <xf numFmtId="9" fontId="1" fillId="0" borderId="0" applyFont="0" applyFill="0" applyBorder="0" applyAlignment="0" applyProtection="0"/>
    <xf numFmtId="183" fontId="2" fillId="0" borderId="1">
      <protection locked="0"/>
    </xf>
  </cellStyleXfs>
  <cellXfs count="1401">
    <xf numFmtId="0" fontId="0" fillId="0" borderId="0" xfId="0"/>
    <xf numFmtId="0" fontId="5" fillId="0" borderId="2" xfId="0" applyFont="1" applyFill="1" applyBorder="1" applyAlignment="1" applyProtection="1"/>
    <xf numFmtId="0" fontId="5" fillId="0" borderId="3" xfId="0" applyFont="1" applyFill="1" applyBorder="1" applyAlignment="1" applyProtection="1"/>
    <xf numFmtId="0" fontId="5" fillId="0" borderId="4" xfId="0" applyFont="1" applyFill="1" applyBorder="1" applyAlignment="1" applyProtection="1"/>
    <xf numFmtId="0" fontId="5" fillId="0" borderId="5" xfId="0" applyFont="1" applyFill="1" applyBorder="1" applyAlignment="1" applyProtection="1"/>
    <xf numFmtId="0" fontId="5" fillId="0" borderId="6" xfId="0" applyFont="1" applyFill="1" applyBorder="1" applyAlignment="1" applyProtection="1"/>
    <xf numFmtId="0" fontId="5" fillId="0" borderId="0" xfId="0" applyFont="1" applyFill="1" applyBorder="1" applyProtection="1"/>
    <xf numFmtId="0" fontId="5" fillId="0" borderId="0" xfId="0" applyFont="1" applyFill="1" applyBorder="1" applyAlignment="1" applyProtection="1"/>
    <xf numFmtId="0" fontId="0" fillId="0" borderId="0" xfId="0" applyBorder="1"/>
    <xf numFmtId="0" fontId="4" fillId="0" borderId="7" xfId="0" applyFont="1" applyBorder="1" applyAlignment="1" applyProtection="1">
      <alignment horizontal="left"/>
    </xf>
    <xf numFmtId="0" fontId="5" fillId="0" borderId="4" xfId="0" applyFont="1" applyFill="1" applyBorder="1" applyAlignment="1" applyProtection="1">
      <alignment horizontal="center"/>
    </xf>
    <xf numFmtId="0" fontId="4" fillId="0" borderId="0" xfId="0" applyFont="1" applyFill="1" applyBorder="1" applyAlignment="1" applyProtection="1">
      <alignment horizontal="left"/>
    </xf>
    <xf numFmtId="0" fontId="7" fillId="0" borderId="7" xfId="0" applyFont="1" applyBorder="1" applyAlignment="1" applyProtection="1">
      <alignment horizontal="left"/>
    </xf>
    <xf numFmtId="0" fontId="5" fillId="0" borderId="0" xfId="0" applyFont="1" applyFill="1" applyBorder="1" applyAlignment="1" applyProtection="1">
      <alignment horizontal="left"/>
    </xf>
    <xf numFmtId="185" fontId="5" fillId="0" borderId="0" xfId="0" applyNumberFormat="1" applyFont="1" applyFill="1" applyBorder="1" applyAlignment="1" applyProtection="1">
      <alignment horizontal="left"/>
    </xf>
    <xf numFmtId="0" fontId="17" fillId="0" borderId="0" xfId="0" applyFont="1" applyFill="1" applyBorder="1" applyProtection="1"/>
    <xf numFmtId="0" fontId="18" fillId="0" borderId="0" xfId="0" applyFont="1" applyBorder="1"/>
    <xf numFmtId="0" fontId="19" fillId="0" borderId="0" xfId="0" applyFont="1" applyBorder="1" applyAlignment="1">
      <alignment horizontal="right"/>
    </xf>
    <xf numFmtId="0" fontId="17" fillId="0" borderId="0" xfId="0" applyFont="1" applyBorder="1"/>
    <xf numFmtId="0" fontId="5"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17" fillId="0" borderId="0" xfId="0" applyFont="1"/>
    <xf numFmtId="0" fontId="4" fillId="0" borderId="8" xfId="0" applyFont="1" applyFill="1" applyBorder="1" applyAlignment="1" applyProtection="1">
      <alignment horizontal="center"/>
    </xf>
    <xf numFmtId="0" fontId="4" fillId="0" borderId="8" xfId="0" applyFont="1" applyFill="1" applyBorder="1" applyAlignment="1" applyProtection="1">
      <alignment horizontal="left"/>
    </xf>
    <xf numFmtId="0" fontId="4" fillId="0" borderId="4" xfId="0" applyFont="1" applyFill="1" applyBorder="1" applyAlignment="1" applyProtection="1"/>
    <xf numFmtId="188" fontId="4" fillId="0" borderId="0" xfId="0" applyNumberFormat="1" applyFont="1" applyFill="1" applyBorder="1" applyAlignment="1" applyProtection="1"/>
    <xf numFmtId="9" fontId="4" fillId="0" borderId="3" xfId="0" applyNumberFormat="1" applyFont="1" applyFill="1" applyBorder="1" applyAlignment="1" applyProtection="1"/>
    <xf numFmtId="0" fontId="4" fillId="0" borderId="0" xfId="0" applyFont="1" applyFill="1" applyBorder="1" applyAlignment="1" applyProtection="1"/>
    <xf numFmtId="9" fontId="4" fillId="0" borderId="9" xfId="0" applyNumberFormat="1" applyFont="1" applyFill="1" applyBorder="1" applyAlignment="1" applyProtection="1"/>
    <xf numFmtId="0" fontId="4" fillId="0" borderId="8" xfId="0" applyFont="1" applyFill="1" applyBorder="1" applyAlignment="1" applyProtection="1"/>
    <xf numFmtId="9" fontId="4" fillId="0" borderId="0" xfId="0" applyNumberFormat="1" applyFont="1" applyFill="1" applyBorder="1" applyAlignment="1" applyProtection="1"/>
    <xf numFmtId="189" fontId="5" fillId="0" borderId="0" xfId="0" applyNumberFormat="1" applyFont="1" applyFill="1" applyBorder="1" applyAlignment="1" applyProtection="1"/>
    <xf numFmtId="188" fontId="5" fillId="0" borderId="0" xfId="0" applyNumberFormat="1" applyFont="1" applyFill="1" applyBorder="1" applyAlignment="1" applyProtection="1"/>
    <xf numFmtId="185" fontId="5" fillId="0" borderId="0" xfId="0" applyNumberFormat="1" applyFont="1" applyFill="1" applyBorder="1" applyAlignment="1" applyProtection="1"/>
    <xf numFmtId="9" fontId="5" fillId="0" borderId="0" xfId="0" applyNumberFormat="1" applyFont="1" applyFill="1" applyBorder="1" applyAlignment="1" applyProtection="1"/>
    <xf numFmtId="0" fontId="5" fillId="0" borderId="7" xfId="0" applyFont="1" applyFill="1" applyBorder="1" applyAlignment="1" applyProtection="1"/>
    <xf numFmtId="0" fontId="5" fillId="0" borderId="8" xfId="0" applyFont="1" applyFill="1" applyBorder="1" applyAlignment="1" applyProtection="1"/>
    <xf numFmtId="9" fontId="4" fillId="0" borderId="0" xfId="15" applyFont="1" applyFill="1" applyBorder="1" applyAlignment="1" applyProtection="1"/>
    <xf numFmtId="185" fontId="5" fillId="0" borderId="4" xfId="0" applyNumberFormat="1" applyFont="1" applyFill="1" applyBorder="1" applyAlignment="1" applyProtection="1"/>
    <xf numFmtId="185" fontId="5" fillId="0" borderId="10" xfId="0" applyNumberFormat="1" applyFont="1" applyFill="1" applyBorder="1" applyAlignment="1" applyProtection="1"/>
    <xf numFmtId="185" fontId="5" fillId="0" borderId="7" xfId="0" applyNumberFormat="1" applyFont="1" applyFill="1" applyBorder="1" applyAlignment="1" applyProtection="1"/>
    <xf numFmtId="9" fontId="5" fillId="0" borderId="4" xfId="0" applyNumberFormat="1" applyFont="1" applyFill="1" applyBorder="1" applyAlignment="1" applyProtection="1"/>
    <xf numFmtId="0" fontId="5" fillId="0" borderId="11" xfId="0" applyFont="1" applyFill="1" applyBorder="1" applyAlignment="1" applyProtection="1"/>
    <xf numFmtId="10" fontId="4" fillId="0" borderId="0" xfId="15" applyNumberFormat="1" applyFont="1" applyFill="1" applyBorder="1" applyAlignment="1" applyProtection="1"/>
    <xf numFmtId="2" fontId="4" fillId="0" borderId="0" xfId="0" applyNumberFormat="1" applyFont="1" applyFill="1" applyBorder="1" applyAlignment="1" applyProtection="1"/>
    <xf numFmtId="2" fontId="4" fillId="0" borderId="8" xfId="0" applyNumberFormat="1" applyFont="1" applyFill="1" applyBorder="1" applyAlignment="1" applyProtection="1"/>
    <xf numFmtId="2" fontId="5" fillId="0" borderId="0" xfId="0" applyNumberFormat="1" applyFont="1" applyFill="1" applyBorder="1" applyAlignment="1" applyProtection="1"/>
    <xf numFmtId="185" fontId="5" fillId="0" borderId="0" xfId="0" applyNumberFormat="1" applyFont="1" applyFill="1" applyBorder="1" applyAlignment="1" applyProtection="1">
      <alignment horizontal="center"/>
    </xf>
    <xf numFmtId="191" fontId="4" fillId="0" borderId="0" xfId="15" applyNumberFormat="1" applyFont="1" applyFill="1" applyBorder="1" applyAlignment="1" applyProtection="1"/>
    <xf numFmtId="191" fontId="4" fillId="0" borderId="12" xfId="15" applyNumberFormat="1" applyFont="1" applyFill="1" applyBorder="1" applyAlignment="1" applyProtection="1"/>
    <xf numFmtId="191" fontId="4" fillId="0" borderId="0" xfId="0" applyNumberFormat="1" applyFont="1" applyFill="1" applyBorder="1" applyAlignment="1" applyProtection="1"/>
    <xf numFmtId="191" fontId="4" fillId="0" borderId="0" xfId="0" applyNumberFormat="1" applyFont="1" applyFill="1" applyBorder="1" applyAlignment="1" applyProtection="1">
      <alignment horizontal="left"/>
    </xf>
    <xf numFmtId="191" fontId="5" fillId="0" borderId="0" xfId="0" applyNumberFormat="1" applyFont="1" applyFill="1" applyBorder="1" applyAlignment="1" applyProtection="1"/>
    <xf numFmtId="191" fontId="4" fillId="0" borderId="0" xfId="0" applyNumberFormat="1" applyFont="1" applyFill="1" applyBorder="1" applyAlignment="1" applyProtection="1">
      <alignment horizontal="center"/>
    </xf>
    <xf numFmtId="191" fontId="4" fillId="0" borderId="8" xfId="0" applyNumberFormat="1" applyFont="1" applyFill="1" applyBorder="1" applyAlignment="1" applyProtection="1"/>
    <xf numFmtId="191" fontId="4" fillId="0" borderId="12" xfId="0" applyNumberFormat="1" applyFont="1" applyFill="1" applyBorder="1" applyAlignment="1" applyProtection="1"/>
    <xf numFmtId="191" fontId="5" fillId="0" borderId="0" xfId="1" applyNumberFormat="1" applyFont="1" applyFill="1" applyBorder="1" applyAlignment="1" applyProtection="1"/>
    <xf numFmtId="191" fontId="5" fillId="0" borderId="7" xfId="0" applyNumberFormat="1" applyFont="1" applyFill="1" applyBorder="1" applyAlignment="1" applyProtection="1"/>
    <xf numFmtId="9" fontId="5" fillId="0" borderId="0" xfId="15" applyFont="1" applyFill="1" applyBorder="1" applyAlignment="1" applyProtection="1"/>
    <xf numFmtId="0" fontId="19" fillId="0" borderId="13" xfId="0" applyFont="1" applyBorder="1" applyAlignment="1">
      <alignment horizontal="right"/>
    </xf>
    <xf numFmtId="44" fontId="26" fillId="0" borderId="0" xfId="1" applyFont="1" applyBorder="1"/>
    <xf numFmtId="0" fontId="5" fillId="0" borderId="8" xfId="0" applyFont="1" applyFill="1" applyBorder="1" applyAlignment="1" applyProtection="1">
      <alignment horizontal="left"/>
    </xf>
    <xf numFmtId="188" fontId="5" fillId="0" borderId="8" xfId="0" applyNumberFormat="1" applyFont="1" applyFill="1" applyBorder="1" applyAlignment="1" applyProtection="1">
      <alignment horizontal="left"/>
    </xf>
    <xf numFmtId="185" fontId="5" fillId="0" borderId="8" xfId="0" applyNumberFormat="1" applyFont="1" applyFill="1" applyBorder="1" applyAlignment="1" applyProtection="1"/>
    <xf numFmtId="0" fontId="4" fillId="0" borderId="0" xfId="0" applyFont="1"/>
    <xf numFmtId="3" fontId="33" fillId="0" borderId="0" xfId="14" applyNumberFormat="1" applyFont="1" applyBorder="1" applyProtection="1">
      <protection locked="0"/>
    </xf>
    <xf numFmtId="0" fontId="16" fillId="0" borderId="0" xfId="0" applyFont="1"/>
    <xf numFmtId="3" fontId="34" fillId="0" borderId="0" xfId="14" applyNumberFormat="1" applyFont="1" applyBorder="1" applyProtection="1">
      <protection locked="0"/>
    </xf>
    <xf numFmtId="0" fontId="17" fillId="0" borderId="0" xfId="0" applyFont="1" applyFill="1" applyBorder="1" applyAlignment="1" applyProtection="1">
      <alignment horizontal="left"/>
    </xf>
    <xf numFmtId="0" fontId="19" fillId="0" borderId="0" xfId="0" quotePrefix="1" applyFont="1" applyFill="1" applyBorder="1" applyAlignment="1" applyProtection="1">
      <alignment horizontal="left"/>
    </xf>
    <xf numFmtId="1" fontId="19" fillId="0" borderId="0" xfId="0" applyNumberFormat="1" applyFont="1" applyFill="1" applyBorder="1" applyAlignment="1" applyProtection="1">
      <alignment horizontal="left"/>
    </xf>
    <xf numFmtId="0" fontId="6" fillId="0" borderId="0" xfId="0" applyFont="1" applyFill="1" applyBorder="1" applyAlignment="1" applyProtection="1"/>
    <xf numFmtId="0" fontId="17" fillId="0" borderId="0" xfId="0" applyFont="1" applyBorder="1" applyAlignment="1" applyProtection="1"/>
    <xf numFmtId="0" fontId="17" fillId="0" borderId="3" xfId="0" applyFont="1" applyBorder="1" applyAlignment="1" applyProtection="1"/>
    <xf numFmtId="0" fontId="19" fillId="0" borderId="0" xfId="0" applyFont="1" applyBorder="1" applyAlignment="1" applyProtection="1"/>
    <xf numFmtId="0" fontId="17" fillId="0" borderId="0" xfId="0" applyFont="1" applyFill="1" applyBorder="1"/>
    <xf numFmtId="191" fontId="19" fillId="0" borderId="12" xfId="0" applyNumberFormat="1" applyFont="1" applyFill="1" applyBorder="1" applyAlignment="1" applyProtection="1">
      <alignment horizontal="left" vertical="center"/>
      <protection hidden="1"/>
    </xf>
    <xf numFmtId="191" fontId="19" fillId="0" borderId="14" xfId="0" applyNumberFormat="1" applyFont="1" applyFill="1" applyBorder="1" applyAlignment="1" applyProtection="1">
      <alignment horizontal="right" vertical="center"/>
    </xf>
    <xf numFmtId="185" fontId="5" fillId="0" borderId="8" xfId="0" applyNumberFormat="1" applyFont="1" applyFill="1" applyBorder="1" applyAlignment="1" applyProtection="1">
      <alignment horizontal="left"/>
    </xf>
    <xf numFmtId="0" fontId="10" fillId="0" borderId="0" xfId="0" applyFont="1"/>
    <xf numFmtId="0" fontId="7" fillId="2" borderId="15" xfId="0" applyFont="1" applyFill="1" applyBorder="1" applyAlignment="1" applyProtection="1">
      <alignment horizontal="center" vertical="center" wrapText="1"/>
    </xf>
    <xf numFmtId="191" fontId="0" fillId="0" borderId="0" xfId="0" applyNumberFormat="1"/>
    <xf numFmtId="0" fontId="4" fillId="0" borderId="0" xfId="0" applyFont="1" applyBorder="1" applyAlignment="1" applyProtection="1"/>
    <xf numFmtId="0" fontId="4" fillId="0" borderId="0" xfId="0" applyFont="1" applyBorder="1" applyProtection="1"/>
    <xf numFmtId="191" fontId="4" fillId="0" borderId="0" xfId="0" applyNumberFormat="1" applyFont="1" applyBorder="1" applyAlignment="1" applyProtection="1"/>
    <xf numFmtId="0" fontId="4" fillId="0" borderId="0" xfId="0" applyFont="1" applyBorder="1" applyAlignment="1" applyProtection="1">
      <alignment horizontal="center"/>
    </xf>
    <xf numFmtId="191" fontId="5" fillId="0" borderId="0" xfId="0" applyNumberFormat="1" applyFont="1" applyFill="1" applyBorder="1" applyAlignment="1" applyProtection="1">
      <alignment horizontal="center"/>
    </xf>
    <xf numFmtId="0" fontId="17" fillId="0" borderId="3"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191" fontId="38" fillId="0" borderId="7" xfId="0" applyNumberFormat="1" applyFont="1" applyFill="1" applyBorder="1" applyAlignment="1" applyProtection="1"/>
    <xf numFmtId="191" fontId="5" fillId="0" borderId="8" xfId="0" applyNumberFormat="1" applyFont="1" applyFill="1" applyBorder="1" applyAlignment="1" applyProtection="1"/>
    <xf numFmtId="191" fontId="38" fillId="0" borderId="7" xfId="0" applyNumberFormat="1" applyFont="1" applyFill="1" applyBorder="1" applyAlignment="1" applyProtection="1">
      <alignment horizontal="left"/>
    </xf>
    <xf numFmtId="0" fontId="4" fillId="0" borderId="12" xfId="0" applyFont="1" applyFill="1" applyBorder="1" applyAlignment="1" applyProtection="1">
      <alignment horizontal="left"/>
    </xf>
    <xf numFmtId="9" fontId="4" fillId="0" borderId="12" xfId="0" applyNumberFormat="1" applyFont="1" applyFill="1" applyBorder="1" applyAlignment="1" applyProtection="1"/>
    <xf numFmtId="0" fontId="5" fillId="0" borderId="12" xfId="0" applyFont="1" applyFill="1" applyBorder="1" applyAlignment="1" applyProtection="1">
      <alignment horizontal="left"/>
    </xf>
    <xf numFmtId="0" fontId="38" fillId="0" borderId="12" xfId="0" applyFont="1" applyFill="1" applyBorder="1" applyAlignment="1" applyProtection="1"/>
    <xf numFmtId="0" fontId="27" fillId="0" borderId="12" xfId="0" applyFont="1" applyFill="1" applyBorder="1" applyAlignment="1" applyProtection="1"/>
    <xf numFmtId="191" fontId="27" fillId="0" borderId="12" xfId="0" applyNumberFormat="1" applyFont="1" applyFill="1" applyBorder="1" applyAlignment="1" applyProtection="1"/>
    <xf numFmtId="0" fontId="5" fillId="0" borderId="0" xfId="0" applyFont="1" applyFill="1" applyBorder="1" applyAlignment="1" applyProtection="1">
      <alignment horizontal="right"/>
    </xf>
    <xf numFmtId="0" fontId="7" fillId="2" borderId="16" xfId="0" applyFont="1" applyFill="1" applyBorder="1" applyAlignment="1" applyProtection="1">
      <alignment horizontal="center" vertical="center" wrapText="1"/>
    </xf>
    <xf numFmtId="0" fontId="19" fillId="0" borderId="3" xfId="0" applyFont="1" applyBorder="1" applyAlignment="1" applyProtection="1"/>
    <xf numFmtId="0" fontId="17" fillId="0" borderId="10" xfId="0" applyFont="1" applyBorder="1" applyAlignment="1" applyProtection="1"/>
    <xf numFmtId="191" fontId="4" fillId="0" borderId="0" xfId="0" applyNumberFormat="1" applyFont="1" applyBorder="1" applyAlignment="1" applyProtection="1">
      <alignment horizontal="center"/>
    </xf>
    <xf numFmtId="0" fontId="4" fillId="0" borderId="8" xfId="0" applyFont="1" applyBorder="1" applyAlignment="1" applyProtection="1"/>
    <xf numFmtId="0" fontId="4" fillId="0" borderId="8" xfId="0" applyFont="1" applyBorder="1" applyProtection="1"/>
    <xf numFmtId="9" fontId="4" fillId="0" borderId="8" xfId="15" applyFont="1" applyBorder="1" applyProtection="1"/>
    <xf numFmtId="191" fontId="4" fillId="0" borderId="8" xfId="0" applyNumberFormat="1" applyFont="1" applyBorder="1" applyProtection="1"/>
    <xf numFmtId="191" fontId="4" fillId="0" borderId="8" xfId="0" applyNumberFormat="1" applyFont="1" applyBorder="1" applyAlignment="1" applyProtection="1">
      <alignment horizontal="center"/>
    </xf>
    <xf numFmtId="0" fontId="4" fillId="0" borderId="7" xfId="0" applyFont="1" applyBorder="1" applyAlignment="1" applyProtection="1"/>
    <xf numFmtId="0" fontId="6" fillId="0" borderId="7" xfId="0" applyFont="1" applyFill="1" applyBorder="1" applyAlignment="1" applyProtection="1"/>
    <xf numFmtId="0" fontId="5" fillId="0" borderId="7" xfId="0" applyFont="1" applyFill="1" applyBorder="1" applyAlignment="1" applyProtection="1">
      <alignment horizontal="left"/>
    </xf>
    <xf numFmtId="0" fontId="36" fillId="0" borderId="0" xfId="0" applyFont="1"/>
    <xf numFmtId="189" fontId="10" fillId="0" borderId="0" xfId="15" applyNumberFormat="1" applyFont="1"/>
    <xf numFmtId="0" fontId="17" fillId="0" borderId="7" xfId="0" applyFont="1" applyBorder="1" applyAlignment="1" applyProtection="1">
      <alignment vertical="center"/>
    </xf>
    <xf numFmtId="204" fontId="19" fillId="0" borderId="17" xfId="0" applyNumberFormat="1" applyFont="1" applyBorder="1" applyAlignment="1" applyProtection="1">
      <alignment vertical="center"/>
    </xf>
    <xf numFmtId="0" fontId="17" fillId="0" borderId="0" xfId="0" applyFont="1" applyBorder="1" applyAlignment="1" applyProtection="1">
      <alignment vertical="center"/>
    </xf>
    <xf numFmtId="204" fontId="19" fillId="0" borderId="18" xfId="0" applyNumberFormat="1" applyFont="1" applyBorder="1" applyAlignment="1" applyProtection="1">
      <alignment vertical="center"/>
    </xf>
    <xf numFmtId="0" fontId="4" fillId="0" borderId="0" xfId="0" applyFont="1" applyAlignment="1">
      <alignment vertical="center" wrapText="1"/>
    </xf>
    <xf numFmtId="0" fontId="4" fillId="0" borderId="0" xfId="0" applyNumberFormat="1" applyFont="1" applyAlignment="1">
      <alignment vertical="center" wrapText="1"/>
    </xf>
    <xf numFmtId="1" fontId="32" fillId="0" borderId="19" xfId="0" applyNumberFormat="1" applyFont="1" applyFill="1" applyBorder="1" applyAlignment="1" applyProtection="1">
      <alignment horizontal="center" vertical="center"/>
    </xf>
    <xf numFmtId="0" fontId="17" fillId="0" borderId="3" xfId="0" applyFont="1" applyFill="1" applyBorder="1" applyAlignment="1" applyProtection="1">
      <alignment horizontal="left" vertical="center"/>
    </xf>
    <xf numFmtId="0" fontId="16" fillId="0" borderId="0" xfId="0" applyFont="1" applyAlignment="1">
      <alignment vertical="center" wrapText="1"/>
    </xf>
    <xf numFmtId="0" fontId="19"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0" fillId="0" borderId="0" xfId="0" applyAlignment="1">
      <alignment horizontal="center" vertical="top"/>
    </xf>
    <xf numFmtId="0" fontId="41" fillId="0" borderId="7" xfId="0" applyFont="1" applyBorder="1" applyAlignment="1" applyProtection="1">
      <alignment vertical="center"/>
    </xf>
    <xf numFmtId="0" fontId="19" fillId="0" borderId="3" xfId="0" applyFont="1" applyFill="1" applyBorder="1" applyAlignment="1" applyProtection="1">
      <alignment horizontal="left" vertical="center"/>
    </xf>
    <xf numFmtId="0" fontId="41" fillId="0" borderId="0" xfId="0" applyFont="1" applyBorder="1" applyAlignment="1" applyProtection="1">
      <alignment vertical="center"/>
    </xf>
    <xf numFmtId="0" fontId="19" fillId="0" borderId="0" xfId="0" applyFont="1" applyBorder="1" applyAlignment="1" applyProtection="1">
      <alignment vertical="center"/>
    </xf>
    <xf numFmtId="0" fontId="17" fillId="0" borderId="10" xfId="0" applyFont="1" applyBorder="1" applyAlignment="1" applyProtection="1">
      <alignment vertical="center"/>
    </xf>
    <xf numFmtId="0" fontId="19" fillId="0" borderId="3" xfId="0" applyFont="1" applyBorder="1" applyAlignment="1" applyProtection="1">
      <alignment vertical="center"/>
    </xf>
    <xf numFmtId="0" fontId="19" fillId="0" borderId="0" xfId="0" applyFont="1" applyFill="1" applyBorder="1" applyAlignment="1" applyProtection="1">
      <alignment horizontal="left" vertical="center"/>
    </xf>
    <xf numFmtId="0" fontId="14" fillId="0" borderId="10" xfId="0" applyFont="1" applyBorder="1" applyAlignment="1">
      <alignment vertical="center"/>
    </xf>
    <xf numFmtId="0" fontId="55" fillId="0" borderId="0" xfId="0" applyFont="1" applyBorder="1" applyAlignment="1" applyProtection="1">
      <alignment vertical="center"/>
    </xf>
    <xf numFmtId="1" fontId="41" fillId="0" borderId="0" xfId="0" applyNumberFormat="1" applyFont="1" applyBorder="1" applyAlignment="1" applyProtection="1">
      <alignment horizontal="left" vertical="center"/>
    </xf>
    <xf numFmtId="0" fontId="19" fillId="0" borderId="20" xfId="0" applyFont="1" applyBorder="1" applyAlignment="1" applyProtection="1">
      <alignment vertical="center"/>
    </xf>
    <xf numFmtId="1" fontId="41" fillId="0" borderId="7" xfId="0" applyNumberFormat="1" applyFont="1" applyBorder="1" applyAlignment="1" applyProtection="1">
      <alignment horizontal="left" vertical="center"/>
    </xf>
    <xf numFmtId="0" fontId="19" fillId="0" borderId="7" xfId="0" applyFont="1" applyFill="1" applyBorder="1" applyAlignment="1" applyProtection="1">
      <alignment horizontal="left" vertical="center"/>
    </xf>
    <xf numFmtId="0" fontId="19" fillId="0" borderId="7" xfId="0" applyFont="1" applyBorder="1" applyAlignment="1" applyProtection="1">
      <alignment vertical="center"/>
    </xf>
    <xf numFmtId="0" fontId="17" fillId="0" borderId="0" xfId="0" applyFont="1" applyFill="1" applyBorder="1" applyAlignment="1" applyProtection="1">
      <alignment vertical="center"/>
    </xf>
    <xf numFmtId="0" fontId="36" fillId="0" borderId="0" xfId="0" applyFont="1" applyBorder="1" applyAlignment="1" applyProtection="1">
      <alignment vertical="center"/>
    </xf>
    <xf numFmtId="0" fontId="17" fillId="0" borderId="21" xfId="0" applyFont="1" applyFill="1" applyBorder="1" applyAlignment="1" applyProtection="1">
      <alignment horizontal="left" vertical="center"/>
    </xf>
    <xf numFmtId="0" fontId="17" fillId="0" borderId="22" xfId="0" applyFont="1" applyFill="1" applyBorder="1" applyAlignment="1" applyProtection="1">
      <alignment vertical="center"/>
    </xf>
    <xf numFmtId="0" fontId="17" fillId="0" borderId="21" xfId="0" applyFont="1" applyBorder="1" applyAlignment="1" applyProtection="1">
      <alignment vertical="center"/>
    </xf>
    <xf numFmtId="0" fontId="17" fillId="0" borderId="22" xfId="0" applyFont="1" applyBorder="1" applyAlignment="1" applyProtection="1">
      <alignment vertical="center"/>
    </xf>
    <xf numFmtId="0" fontId="17" fillId="0" borderId="23" xfId="0" applyFont="1" applyBorder="1" applyAlignment="1" applyProtection="1">
      <alignment vertical="center"/>
    </xf>
    <xf numFmtId="0" fontId="58" fillId="0" borderId="23" xfId="0" applyFont="1" applyFill="1" applyBorder="1" applyAlignment="1" applyProtection="1">
      <alignment horizontal="center" vertical="center"/>
    </xf>
    <xf numFmtId="1" fontId="58" fillId="0" borderId="24" xfId="0" applyNumberFormat="1" applyFont="1" applyFill="1" applyBorder="1" applyAlignment="1" applyProtection="1">
      <alignment horizontal="center" vertical="center"/>
    </xf>
    <xf numFmtId="0" fontId="59" fillId="0" borderId="23" xfId="0" applyFont="1" applyBorder="1" applyAlignment="1" applyProtection="1">
      <alignment horizontal="left" vertical="center"/>
    </xf>
    <xf numFmtId="0" fontId="0" fillId="0" borderId="11" xfId="0" applyFill="1" applyBorder="1" applyAlignment="1" applyProtection="1">
      <alignment vertical="center"/>
      <protection locked="0"/>
    </xf>
    <xf numFmtId="0" fontId="4" fillId="0" borderId="0" xfId="0" applyFont="1" applyAlignment="1">
      <alignment wrapText="1"/>
    </xf>
    <xf numFmtId="0" fontId="41" fillId="0" borderId="0" xfId="0" applyFont="1" applyBorder="1" applyAlignment="1" applyProtection="1">
      <alignment horizontal="left" vertical="center"/>
    </xf>
    <xf numFmtId="0" fontId="38" fillId="0" borderId="0" xfId="13" applyNumberFormat="1" applyFont="1" applyFill="1" applyBorder="1" applyAlignment="1" applyProtection="1">
      <alignment horizontal="left" vertical="center"/>
    </xf>
    <xf numFmtId="0" fontId="19" fillId="0" borderId="0" xfId="0" applyFont="1" applyBorder="1" applyAlignment="1" applyProtection="1">
      <alignment horizontal="left"/>
    </xf>
    <xf numFmtId="0" fontId="19" fillId="0" borderId="20" xfId="0" applyNumberFormat="1" applyFont="1" applyBorder="1" applyAlignment="1" applyProtection="1">
      <alignment vertical="center"/>
    </xf>
    <xf numFmtId="0" fontId="17" fillId="0" borderId="25" xfId="0" applyNumberFormat="1" applyFont="1" applyBorder="1" applyAlignment="1" applyProtection="1">
      <alignment vertical="center"/>
    </xf>
    <xf numFmtId="0" fontId="4" fillId="0" borderId="7" xfId="0" applyNumberFormat="1" applyFont="1" applyBorder="1" applyAlignment="1" applyProtection="1">
      <alignment horizontal="left" vertical="center"/>
    </xf>
    <xf numFmtId="49" fontId="61" fillId="0" borderId="7" xfId="0" applyNumberFormat="1" applyFont="1" applyBorder="1" applyAlignment="1" applyProtection="1">
      <alignment horizontal="left" vertical="center"/>
    </xf>
    <xf numFmtId="0" fontId="4" fillId="0" borderId="0" xfId="0" applyFont="1" applyBorder="1" applyAlignment="1" applyProtection="1">
      <alignment horizontal="lef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4" fillId="0" borderId="0" xfId="15" applyFont="1" applyFill="1" applyBorder="1" applyAlignment="1" applyProtection="1">
      <alignment vertical="center"/>
    </xf>
    <xf numFmtId="0" fontId="5" fillId="0" borderId="3"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8" xfId="0" applyFont="1" applyFill="1" applyBorder="1" applyAlignment="1" applyProtection="1">
      <alignment vertical="center"/>
    </xf>
    <xf numFmtId="0" fontId="4" fillId="0" borderId="20" xfId="0" applyFont="1" applyBorder="1" applyAlignment="1" applyProtection="1">
      <alignment vertical="center"/>
    </xf>
    <xf numFmtId="0" fontId="5" fillId="0" borderId="7" xfId="0" applyFont="1" applyFill="1" applyBorder="1" applyAlignment="1" applyProtection="1">
      <alignment vertical="center"/>
    </xf>
    <xf numFmtId="9" fontId="4" fillId="0" borderId="3"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8" xfId="0" applyFont="1" applyBorder="1" applyAlignment="1" applyProtection="1">
      <alignment vertical="center"/>
    </xf>
    <xf numFmtId="0" fontId="5" fillId="0" borderId="26" xfId="0" applyFont="1" applyFill="1" applyBorder="1" applyAlignment="1" applyProtection="1">
      <alignment vertical="center"/>
    </xf>
    <xf numFmtId="0" fontId="5" fillId="0" borderId="12" xfId="0" applyFont="1" applyFill="1" applyBorder="1" applyAlignment="1" applyProtection="1">
      <alignment vertical="center"/>
    </xf>
    <xf numFmtId="0" fontId="4" fillId="0" borderId="12" xfId="0" applyFont="1" applyFill="1" applyBorder="1" applyAlignment="1" applyProtection="1">
      <alignment horizontal="left" vertical="center"/>
    </xf>
    <xf numFmtId="0" fontId="5" fillId="0" borderId="2"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20" xfId="0" applyFont="1" applyFill="1" applyBorder="1" applyAlignment="1" applyProtection="1">
      <alignment vertical="center"/>
    </xf>
    <xf numFmtId="0" fontId="4" fillId="0" borderId="7" xfId="0" applyFont="1" applyBorder="1" applyAlignment="1" applyProtection="1">
      <alignment vertical="center"/>
    </xf>
    <xf numFmtId="0" fontId="14" fillId="0" borderId="0" xfId="0" applyFont="1" applyBorder="1"/>
    <xf numFmtId="0" fontId="14" fillId="0" borderId="10" xfId="0" applyFont="1" applyBorder="1" applyProtection="1"/>
    <xf numFmtId="0" fontId="14" fillId="0" borderId="0" xfId="0" applyFont="1" applyBorder="1" applyAlignment="1">
      <alignment vertical="center"/>
    </xf>
    <xf numFmtId="0" fontId="14" fillId="0" borderId="0" xfId="0" applyFont="1" applyBorder="1" applyProtection="1"/>
    <xf numFmtId="0" fontId="14" fillId="0" borderId="0" xfId="0" applyFont="1" applyBorder="1" applyAlignment="1" applyProtection="1">
      <alignment vertical="center" wrapText="1"/>
    </xf>
    <xf numFmtId="0" fontId="14" fillId="0" borderId="0" xfId="0" applyFont="1" applyBorder="1" applyAlignment="1" applyProtection="1">
      <alignment wrapText="1"/>
    </xf>
    <xf numFmtId="0" fontId="14" fillId="0" borderId="0" xfId="0" applyFont="1" applyBorder="1" applyAlignment="1" applyProtection="1">
      <alignment vertical="center"/>
    </xf>
    <xf numFmtId="0" fontId="14" fillId="0" borderId="8" xfId="0" applyFont="1" applyBorder="1" applyProtection="1"/>
    <xf numFmtId="0" fontId="14" fillId="0" borderId="7" xfId="0" applyFont="1" applyBorder="1" applyProtection="1"/>
    <xf numFmtId="0" fontId="14" fillId="0" borderId="10" xfId="0" applyFont="1" applyBorder="1" applyAlignment="1" applyProtection="1">
      <alignment vertical="center"/>
    </xf>
    <xf numFmtId="0" fontId="17" fillId="0" borderId="3" xfId="0" applyFont="1" applyBorder="1" applyAlignment="1" applyProtection="1">
      <alignment vertical="center"/>
    </xf>
    <xf numFmtId="0" fontId="19"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91" fontId="4" fillId="0" borderId="0" xfId="0" applyNumberFormat="1" applyFont="1" applyFill="1" applyBorder="1" applyAlignment="1" applyProtection="1">
      <alignment vertical="center"/>
    </xf>
    <xf numFmtId="191"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91" fontId="4" fillId="0" borderId="0" xfId="0" applyNumberFormat="1" applyFont="1" applyFill="1" applyBorder="1" applyAlignment="1" applyProtection="1">
      <alignment horizontal="left" vertical="center"/>
    </xf>
    <xf numFmtId="191" fontId="4" fillId="0" borderId="0" xfId="15" applyNumberFormat="1" applyFont="1" applyFill="1" applyBorder="1" applyAlignment="1" applyProtection="1">
      <alignment vertical="center"/>
    </xf>
    <xf numFmtId="191" fontId="4" fillId="0" borderId="0" xfId="0" applyNumberFormat="1" applyFont="1" applyBorder="1" applyAlignment="1" applyProtection="1">
      <alignment vertical="center"/>
    </xf>
    <xf numFmtId="191" fontId="4" fillId="0" borderId="0" xfId="0" applyNumberFormat="1" applyFont="1" applyFill="1" applyBorder="1" applyAlignment="1" applyProtection="1">
      <alignment horizontal="center" vertical="center"/>
    </xf>
    <xf numFmtId="9" fontId="4" fillId="0" borderId="9" xfId="0" applyNumberFormat="1" applyFont="1" applyFill="1" applyBorder="1" applyAlignment="1" applyProtection="1">
      <alignment vertical="center"/>
    </xf>
    <xf numFmtId="2" fontId="4" fillId="0" borderId="8" xfId="0" applyNumberFormat="1"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0" borderId="8" xfId="0" applyFont="1" applyFill="1" applyBorder="1" applyAlignment="1" applyProtection="1">
      <alignment horizontal="left" vertical="center"/>
    </xf>
    <xf numFmtId="191" fontId="4" fillId="0" borderId="8" xfId="0" applyNumberFormat="1" applyFont="1" applyFill="1" applyBorder="1" applyAlignment="1" applyProtection="1">
      <alignment vertical="center"/>
    </xf>
    <xf numFmtId="0" fontId="4" fillId="0" borderId="4" xfId="0"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91" fontId="5" fillId="0" borderId="0" xfId="0" applyNumberFormat="1" applyFont="1" applyFill="1" applyBorder="1" applyAlignment="1" applyProtection="1">
      <alignment vertical="center"/>
    </xf>
    <xf numFmtId="191" fontId="5" fillId="0" borderId="0" xfId="0" applyNumberFormat="1" applyFont="1" applyFill="1" applyBorder="1" applyAlignment="1" applyProtection="1">
      <alignment horizontal="center" vertical="center"/>
    </xf>
    <xf numFmtId="191" fontId="5" fillId="0" borderId="0" xfId="1" applyNumberFormat="1" applyFont="1" applyFill="1" applyBorder="1" applyAlignment="1" applyProtection="1">
      <alignment vertical="center"/>
    </xf>
    <xf numFmtId="191" fontId="5" fillId="0" borderId="8" xfId="0" applyNumberFormat="1" applyFont="1" applyFill="1" applyBorder="1" applyAlignment="1" applyProtection="1">
      <alignment vertical="center"/>
    </xf>
    <xf numFmtId="0" fontId="14" fillId="0" borderId="8" xfId="0" applyFont="1" applyBorder="1" applyAlignment="1" applyProtection="1">
      <alignment vertical="center"/>
    </xf>
    <xf numFmtId="9" fontId="4" fillId="0" borderId="0" xfId="15" applyFont="1" applyBorder="1" applyAlignment="1" applyProtection="1">
      <alignment vertical="center"/>
    </xf>
    <xf numFmtId="191" fontId="38" fillId="0" borderId="7" xfId="0" applyNumberFormat="1" applyFont="1" applyFill="1" applyBorder="1" applyAlignment="1" applyProtection="1">
      <alignment horizontal="left" vertical="center"/>
    </xf>
    <xf numFmtId="191" fontId="38" fillId="0" borderId="7" xfId="0" applyNumberFormat="1" applyFont="1" applyFill="1" applyBorder="1" applyAlignment="1" applyProtection="1">
      <alignment vertical="center"/>
    </xf>
    <xf numFmtId="191" fontId="5" fillId="0" borderId="7" xfId="0" applyNumberFormat="1" applyFont="1" applyFill="1" applyBorder="1" applyAlignment="1" applyProtection="1">
      <alignment vertical="center"/>
    </xf>
    <xf numFmtId="0" fontId="14" fillId="0" borderId="7" xfId="0" applyFont="1" applyBorder="1" applyAlignment="1" applyProtection="1">
      <alignment vertical="center"/>
    </xf>
    <xf numFmtId="189" fontId="5" fillId="0" borderId="0" xfId="0" applyNumberFormat="1" applyFont="1" applyFill="1" applyBorder="1" applyAlignment="1" applyProtection="1">
      <alignment vertical="center"/>
    </xf>
    <xf numFmtId="191" fontId="4" fillId="0" borderId="12" xfId="15" applyNumberFormat="1" applyFont="1" applyFill="1" applyBorder="1" applyAlignment="1" applyProtection="1">
      <alignment vertical="center"/>
    </xf>
    <xf numFmtId="9" fontId="4" fillId="0" borderId="8" xfId="15" applyFont="1" applyBorder="1" applyAlignment="1" applyProtection="1">
      <alignment vertical="center"/>
    </xf>
    <xf numFmtId="191" fontId="4" fillId="0" borderId="8" xfId="0" applyNumberFormat="1" applyFont="1" applyBorder="1" applyAlignment="1" applyProtection="1">
      <alignment vertical="center"/>
    </xf>
    <xf numFmtId="191" fontId="4" fillId="0" borderId="8" xfId="0" applyNumberFormat="1" applyFont="1" applyBorder="1" applyAlignment="1" applyProtection="1">
      <alignment horizontal="center" vertical="center"/>
    </xf>
    <xf numFmtId="9" fontId="4" fillId="0" borderId="12" xfId="0" applyNumberFormat="1" applyFont="1" applyFill="1" applyBorder="1" applyAlignment="1" applyProtection="1">
      <alignment vertical="center"/>
    </xf>
    <xf numFmtId="0" fontId="5" fillId="0" borderId="12" xfId="0" applyFont="1" applyFill="1" applyBorder="1" applyAlignment="1" applyProtection="1">
      <alignment horizontal="left" vertical="center"/>
    </xf>
    <xf numFmtId="0" fontId="38" fillId="0" borderId="12" xfId="0" applyFont="1" applyFill="1" applyBorder="1" applyAlignment="1" applyProtection="1">
      <alignment vertical="center"/>
    </xf>
    <xf numFmtId="0" fontId="27" fillId="0" borderId="12" xfId="0" applyFont="1" applyFill="1" applyBorder="1" applyAlignment="1" applyProtection="1">
      <alignment vertical="center"/>
    </xf>
    <xf numFmtId="191" fontId="27" fillId="0" borderId="12" xfId="0" applyNumberFormat="1" applyFont="1" applyFill="1" applyBorder="1" applyAlignment="1" applyProtection="1">
      <alignment vertical="center"/>
    </xf>
    <xf numFmtId="0" fontId="5" fillId="0" borderId="11" xfId="0" applyFont="1" applyFill="1" applyBorder="1" applyAlignment="1" applyProtection="1">
      <alignment vertical="center"/>
    </xf>
    <xf numFmtId="185" fontId="5" fillId="0" borderId="1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85" fontId="5" fillId="0" borderId="0" xfId="0" applyNumberFormat="1" applyFont="1" applyFill="1" applyBorder="1" applyAlignment="1" applyProtection="1">
      <alignment horizontal="center" vertical="center"/>
    </xf>
    <xf numFmtId="188"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91" fontId="6" fillId="0" borderId="0" xfId="0" applyNumberFormat="1" applyFont="1" applyFill="1" applyBorder="1" applyAlignment="1" applyProtection="1">
      <alignment vertical="center"/>
    </xf>
    <xf numFmtId="185" fontId="5" fillId="0" borderId="0" xfId="0" applyNumberFormat="1" applyFont="1" applyFill="1" applyBorder="1" applyAlignment="1" applyProtection="1">
      <alignment vertical="center"/>
    </xf>
    <xf numFmtId="0" fontId="4" fillId="0" borderId="7" xfId="0" applyFont="1" applyBorder="1" applyAlignment="1" applyProtection="1">
      <alignment horizontal="left" vertical="center"/>
    </xf>
    <xf numFmtId="0" fontId="7" fillId="0" borderId="7" xfId="0" applyFont="1" applyBorder="1" applyAlignment="1" applyProtection="1">
      <alignment horizontal="left" vertical="center"/>
    </xf>
    <xf numFmtId="0" fontId="6" fillId="0" borderId="7" xfId="0" applyFont="1" applyFill="1" applyBorder="1" applyAlignment="1" applyProtection="1">
      <alignment vertical="center"/>
    </xf>
    <xf numFmtId="185" fontId="5" fillId="0" borderId="7" xfId="0" applyNumberFormat="1" applyFont="1" applyFill="1" applyBorder="1" applyAlignment="1" applyProtection="1">
      <alignment vertical="center"/>
    </xf>
    <xf numFmtId="188" fontId="5" fillId="0" borderId="0" xfId="0" applyNumberFormat="1" applyFont="1" applyFill="1" applyBorder="1" applyAlignment="1" applyProtection="1">
      <alignment vertical="center"/>
    </xf>
    <xf numFmtId="191" fontId="4" fillId="0" borderId="14" xfId="0" applyNumberFormat="1" applyFont="1" applyBorder="1" applyAlignment="1" applyProtection="1">
      <alignment vertical="center"/>
    </xf>
    <xf numFmtId="0" fontId="5" fillId="0" borderId="7" xfId="0" applyFont="1" applyFill="1" applyBorder="1" applyAlignment="1" applyProtection="1">
      <alignment horizontal="left" vertical="center"/>
    </xf>
    <xf numFmtId="0" fontId="5" fillId="0" borderId="6"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4" xfId="0" applyFont="1" applyFill="1" applyBorder="1" applyAlignment="1" applyProtection="1">
      <alignment horizontal="center" vertical="center"/>
    </xf>
    <xf numFmtId="9" fontId="5" fillId="0" borderId="4" xfId="0" applyNumberFormat="1" applyFont="1" applyFill="1" applyBorder="1" applyAlignment="1" applyProtection="1">
      <alignment vertical="center"/>
    </xf>
    <xf numFmtId="185" fontId="5" fillId="0" borderId="4" xfId="0" applyNumberFormat="1" applyFont="1" applyFill="1" applyBorder="1" applyAlignment="1" applyProtection="1">
      <alignment vertical="center"/>
    </xf>
    <xf numFmtId="185" fontId="5" fillId="0" borderId="0" xfId="0" applyNumberFormat="1" applyFont="1" applyFill="1" applyBorder="1" applyAlignment="1" applyProtection="1">
      <alignment horizontal="left" vertical="center"/>
    </xf>
    <xf numFmtId="185" fontId="5" fillId="0" borderId="8" xfId="0" applyNumberFormat="1" applyFont="1" applyFill="1" applyBorder="1" applyAlignment="1" applyProtection="1">
      <alignment horizontal="left" vertical="center"/>
    </xf>
    <xf numFmtId="0" fontId="5" fillId="0" borderId="8" xfId="0" applyFont="1" applyFill="1" applyBorder="1" applyAlignment="1" applyProtection="1">
      <alignment horizontal="left" vertical="center"/>
    </xf>
    <xf numFmtId="188" fontId="5" fillId="0" borderId="8" xfId="0" applyNumberFormat="1" applyFont="1" applyFill="1" applyBorder="1" applyAlignment="1" applyProtection="1">
      <alignment horizontal="left" vertical="center"/>
    </xf>
    <xf numFmtId="185" fontId="5" fillId="0" borderId="8" xfId="0" applyNumberFormat="1" applyFont="1" applyFill="1" applyBorder="1" applyAlignment="1" applyProtection="1">
      <alignment vertical="center"/>
    </xf>
    <xf numFmtId="0" fontId="5" fillId="0" borderId="5" xfId="0" applyFont="1" applyFill="1" applyBorder="1" applyAlignment="1" applyProtection="1">
      <alignment vertical="center"/>
    </xf>
    <xf numFmtId="0" fontId="67" fillId="0" borderId="6" xfId="0" applyFont="1" applyFill="1" applyBorder="1" applyAlignment="1" applyProtection="1">
      <alignment vertical="center"/>
    </xf>
    <xf numFmtId="0" fontId="67" fillId="0" borderId="3" xfId="0" applyFont="1" applyFill="1" applyBorder="1" applyAlignment="1" applyProtection="1">
      <alignment vertical="center"/>
    </xf>
    <xf numFmtId="0" fontId="5" fillId="0" borderId="13" xfId="0" applyFont="1" applyFill="1" applyBorder="1" applyAlignment="1" applyProtection="1">
      <alignment vertical="center"/>
    </xf>
    <xf numFmtId="185" fontId="6" fillId="0" borderId="0" xfId="0" applyNumberFormat="1" applyFont="1" applyFill="1" applyBorder="1" applyAlignment="1" applyProtection="1">
      <alignment vertical="center"/>
    </xf>
    <xf numFmtId="0" fontId="50" fillId="0" borderId="27" xfId="0" applyFont="1" applyFill="1" applyBorder="1" applyAlignment="1" applyProtection="1">
      <alignment vertical="center"/>
    </xf>
    <xf numFmtId="0" fontId="5" fillId="0" borderId="28" xfId="0" applyFont="1" applyFill="1" applyBorder="1" applyAlignment="1" applyProtection="1">
      <alignment vertical="center"/>
    </xf>
    <xf numFmtId="0" fontId="50" fillId="0" borderId="28" xfId="0" applyFont="1" applyFill="1" applyBorder="1" applyAlignment="1" applyProtection="1">
      <alignment vertical="center"/>
    </xf>
    <xf numFmtId="0" fontId="5" fillId="0" borderId="13" xfId="0" applyFont="1" applyFill="1" applyBorder="1" applyAlignment="1" applyProtection="1"/>
    <xf numFmtId="185" fontId="6" fillId="0" borderId="0" xfId="0" applyNumberFormat="1" applyFont="1" applyFill="1" applyBorder="1" applyAlignment="1" applyProtection="1"/>
    <xf numFmtId="0" fontId="53" fillId="0" borderId="27" xfId="0" applyFont="1" applyFill="1" applyBorder="1" applyAlignment="1" applyProtection="1">
      <alignment vertical="center"/>
    </xf>
    <xf numFmtId="0" fontId="5" fillId="0" borderId="28" xfId="0" applyFont="1" applyFill="1" applyBorder="1" applyAlignment="1" applyProtection="1"/>
    <xf numFmtId="0" fontId="53" fillId="0" borderId="28" xfId="0" applyFont="1" applyFill="1" applyBorder="1" applyAlignment="1" applyProtection="1">
      <alignment vertical="center"/>
    </xf>
    <xf numFmtId="0" fontId="67" fillId="0" borderId="6" xfId="0" applyFont="1" applyFill="1" applyBorder="1" applyAlignment="1" applyProtection="1"/>
    <xf numFmtId="0" fontId="7" fillId="3" borderId="20"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7" xfId="0" applyFont="1" applyFill="1" applyBorder="1" applyAlignment="1" applyProtection="1">
      <alignment vertical="center"/>
    </xf>
    <xf numFmtId="0" fontId="0" fillId="0" borderId="10" xfId="0" applyBorder="1" applyAlignment="1">
      <alignment vertical="center"/>
    </xf>
    <xf numFmtId="0" fontId="17" fillId="0" borderId="10" xfId="0" applyFont="1" applyFill="1" applyBorder="1" applyAlignment="1" applyProtection="1">
      <alignment vertical="center"/>
    </xf>
    <xf numFmtId="0" fontId="0" fillId="0" borderId="0" xfId="0" applyBorder="1" applyAlignment="1" applyProtection="1">
      <alignment vertical="center"/>
    </xf>
    <xf numFmtId="0" fontId="17" fillId="0" borderId="13"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7" fillId="0" borderId="29" xfId="0" applyFont="1" applyFill="1" applyBorder="1" applyAlignment="1" applyProtection="1">
      <alignment horizontal="right" vertical="center"/>
    </xf>
    <xf numFmtId="0" fontId="0" fillId="0" borderId="10" xfId="0" applyBorder="1" applyAlignment="1" applyProtection="1">
      <alignment vertical="center"/>
    </xf>
    <xf numFmtId="191" fontId="4" fillId="0" borderId="12" xfId="0" applyNumberFormat="1" applyFont="1" applyBorder="1" applyAlignment="1" applyProtection="1">
      <alignment vertical="center"/>
      <protection hidden="1"/>
    </xf>
    <xf numFmtId="0" fontId="21" fillId="0" borderId="0" xfId="0" applyFont="1" applyAlignment="1">
      <alignment vertical="center" wrapText="1"/>
    </xf>
    <xf numFmtId="0" fontId="41" fillId="0" borderId="0" xfId="0" applyFont="1" applyBorder="1" applyAlignment="1" applyProtection="1">
      <alignment horizontal="left"/>
    </xf>
    <xf numFmtId="0" fontId="40" fillId="0" borderId="0" xfId="0" applyFont="1" applyBorder="1" applyAlignment="1" applyProtection="1">
      <alignment horizontal="center" vertical="center"/>
    </xf>
    <xf numFmtId="0" fontId="19" fillId="4" borderId="19" xfId="0" applyFont="1" applyFill="1" applyBorder="1" applyAlignment="1" applyProtection="1">
      <alignment horizontal="center" vertical="center"/>
      <protection locked="0"/>
    </xf>
    <xf numFmtId="49" fontId="19" fillId="5" borderId="30" xfId="0" applyNumberFormat="1" applyFont="1" applyFill="1" applyBorder="1" applyAlignment="1" applyProtection="1">
      <alignment horizontal="center" vertical="center"/>
      <protection locked="0"/>
    </xf>
    <xf numFmtId="0" fontId="32" fillId="5" borderId="30" xfId="0" applyFont="1" applyFill="1" applyBorder="1" applyAlignment="1" applyProtection="1">
      <alignment horizontal="center" vertical="center"/>
      <protection locked="0"/>
    </xf>
    <xf numFmtId="49" fontId="7" fillId="5" borderId="30" xfId="0" applyNumberFormat="1" applyFont="1" applyFill="1" applyBorder="1" applyAlignment="1" applyProtection="1">
      <alignment vertical="center"/>
      <protection locked="0"/>
    </xf>
    <xf numFmtId="49" fontId="19" fillId="5" borderId="19" xfId="0" applyNumberFormat="1" applyFont="1" applyFill="1" applyBorder="1" applyAlignment="1" applyProtection="1">
      <alignment horizontal="center" vertical="center"/>
      <protection locked="0"/>
    </xf>
    <xf numFmtId="219" fontId="19" fillId="5" borderId="30" xfId="0" applyNumberFormat="1" applyFont="1" applyFill="1" applyBorder="1" applyAlignment="1" applyProtection="1">
      <alignment horizontal="center" vertical="center"/>
      <protection locked="0"/>
    </xf>
    <xf numFmtId="219" fontId="19" fillId="5" borderId="19" xfId="0" applyNumberFormat="1" applyFont="1" applyFill="1" applyBorder="1" applyAlignment="1" applyProtection="1">
      <alignment horizontal="center" vertical="center"/>
      <protection locked="0"/>
    </xf>
    <xf numFmtId="0" fontId="19" fillId="5" borderId="30" xfId="0" applyFont="1" applyFill="1" applyBorder="1" applyAlignment="1" applyProtection="1">
      <alignment horizontal="center" vertical="center"/>
      <protection locked="0"/>
    </xf>
    <xf numFmtId="0" fontId="32" fillId="5" borderId="18" xfId="0" applyFont="1" applyFill="1" applyBorder="1" applyAlignment="1" applyProtection="1">
      <alignment horizontal="center" vertical="center"/>
      <protection locked="0"/>
    </xf>
    <xf numFmtId="0" fontId="17" fillId="0" borderId="31" xfId="0" applyFont="1" applyFill="1" applyBorder="1" applyAlignment="1" applyProtection="1">
      <alignment horizontal="left" vertical="center"/>
    </xf>
    <xf numFmtId="0" fontId="17" fillId="0" borderId="32" xfId="0" applyFont="1" applyFill="1" applyBorder="1" applyAlignment="1" applyProtection="1">
      <alignment vertical="center"/>
    </xf>
    <xf numFmtId="0" fontId="37" fillId="0" borderId="6" xfId="0" applyFont="1" applyBorder="1" applyAlignment="1" applyProtection="1">
      <alignment horizontal="center" vertical="center"/>
    </xf>
    <xf numFmtId="0" fontId="65" fillId="0" borderId="4" xfId="0" applyFont="1" applyBorder="1" applyAlignment="1" applyProtection="1">
      <alignment horizontal="center" vertical="center"/>
    </xf>
    <xf numFmtId="0" fontId="0" fillId="0" borderId="4" xfId="0" applyBorder="1" applyAlignment="1">
      <alignment vertical="center"/>
    </xf>
    <xf numFmtId="0" fontId="40" fillId="0" borderId="0" xfId="0" applyFont="1" applyAlignment="1">
      <alignment horizontal="center" vertical="center"/>
    </xf>
    <xf numFmtId="0" fontId="14" fillId="0" borderId="0" xfId="0" applyFont="1" applyAlignment="1">
      <alignment vertical="center"/>
    </xf>
    <xf numFmtId="0" fontId="7" fillId="0" borderId="5" xfId="0" applyFont="1" applyFill="1" applyBorder="1" applyAlignment="1" applyProtection="1"/>
    <xf numFmtId="9" fontId="7" fillId="0" borderId="3" xfId="0" applyNumberFormat="1" applyFont="1" applyFill="1" applyBorder="1" applyAlignment="1" applyProtection="1"/>
    <xf numFmtId="0" fontId="69" fillId="0" borderId="3" xfId="0" applyFont="1" applyBorder="1" applyAlignment="1" applyProtection="1">
      <alignment vertical="center"/>
    </xf>
    <xf numFmtId="0" fontId="7" fillId="0" borderId="5" xfId="0" applyFont="1" applyFill="1" applyBorder="1" applyAlignment="1" applyProtection="1">
      <alignment vertical="center"/>
    </xf>
    <xf numFmtId="0" fontId="16" fillId="0" borderId="33" xfId="0" applyFont="1" applyFill="1" applyBorder="1" applyAlignment="1" applyProtection="1">
      <alignment horizontal="center" vertical="center" wrapText="1"/>
    </xf>
    <xf numFmtId="0" fontId="5" fillId="0" borderId="12" xfId="0" applyFont="1" applyFill="1" applyBorder="1" applyAlignment="1" applyProtection="1">
      <alignment horizontal="right" vertical="center"/>
    </xf>
    <xf numFmtId="185" fontId="5" fillId="0" borderId="12" xfId="0" applyNumberFormat="1" applyFont="1" applyFill="1" applyBorder="1" applyAlignment="1" applyProtection="1">
      <alignment horizontal="center" vertical="center"/>
    </xf>
    <xf numFmtId="0" fontId="19" fillId="0" borderId="35" xfId="0" applyFont="1" applyBorder="1" applyAlignment="1">
      <alignment horizontal="left" vertical="center"/>
    </xf>
    <xf numFmtId="0" fontId="16" fillId="0" borderId="36" xfId="0" applyFont="1" applyBorder="1" applyAlignment="1">
      <alignment horizontal="left" vertical="center"/>
    </xf>
    <xf numFmtId="0" fontId="16" fillId="0" borderId="37" xfId="0" applyFont="1" applyBorder="1" applyAlignment="1">
      <alignment horizontal="left" vertical="center"/>
    </xf>
    <xf numFmtId="1" fontId="7" fillId="0" borderId="0" xfId="0" applyNumberFormat="1" applyFont="1" applyBorder="1" applyAlignment="1">
      <alignment horizontal="left" vertical="center"/>
    </xf>
    <xf numFmtId="1" fontId="14" fillId="0" borderId="0" xfId="0" applyNumberFormat="1" applyFont="1" applyBorder="1" applyAlignment="1">
      <alignment horizontal="left" vertical="center"/>
    </xf>
    <xf numFmtId="0" fontId="14" fillId="0" borderId="4" xfId="0" applyFont="1" applyBorder="1" applyAlignment="1">
      <alignment horizontal="right" vertical="center"/>
    </xf>
    <xf numFmtId="1" fontId="14" fillId="0" borderId="4" xfId="0" applyNumberFormat="1" applyFont="1" applyBorder="1" applyAlignment="1">
      <alignment horizontal="left" vertical="center"/>
    </xf>
    <xf numFmtId="0" fontId="14" fillId="0" borderId="4" xfId="0" applyFont="1" applyBorder="1" applyAlignment="1">
      <alignment vertical="center"/>
    </xf>
    <xf numFmtId="0" fontId="14" fillId="0" borderId="2" xfId="0" applyFont="1" applyBorder="1" applyAlignment="1">
      <alignment vertical="center"/>
    </xf>
    <xf numFmtId="0" fontId="14" fillId="0" borderId="30" xfId="0" applyFont="1" applyBorder="1" applyAlignment="1">
      <alignment vertical="center" wrapText="1"/>
    </xf>
    <xf numFmtId="14" fontId="24" fillId="5" borderId="38" xfId="0" applyNumberFormat="1" applyFont="1" applyFill="1" applyBorder="1" applyAlignment="1" applyProtection="1">
      <alignment vertical="center"/>
      <protection locked="0"/>
    </xf>
    <xf numFmtId="0" fontId="24" fillId="5" borderId="38" xfId="0" applyFont="1" applyFill="1" applyBorder="1" applyAlignment="1" applyProtection="1">
      <alignment vertical="center"/>
      <protection locked="0"/>
    </xf>
    <xf numFmtId="191" fontId="24" fillId="5" borderId="38" xfId="0" applyNumberFormat="1" applyFont="1" applyFill="1" applyBorder="1" applyAlignment="1" applyProtection="1">
      <alignment vertical="center"/>
      <protection locked="0"/>
    </xf>
    <xf numFmtId="0" fontId="24" fillId="5" borderId="39" xfId="0" applyFont="1" applyFill="1" applyBorder="1" applyAlignment="1" applyProtection="1">
      <alignment vertical="center"/>
      <protection locked="0"/>
    </xf>
    <xf numFmtId="191" fontId="24" fillId="5" borderId="39" xfId="0" applyNumberFormat="1" applyFont="1" applyFill="1" applyBorder="1" applyAlignment="1" applyProtection="1">
      <alignment vertical="center"/>
      <protection locked="0"/>
    </xf>
    <xf numFmtId="0" fontId="24" fillId="5" borderId="19" xfId="0" applyFont="1" applyFill="1" applyBorder="1" applyAlignment="1" applyProtection="1">
      <alignment vertical="center"/>
      <protection locked="0"/>
    </xf>
    <xf numFmtId="191" fontId="24" fillId="5" borderId="19" xfId="0" applyNumberFormat="1" applyFont="1" applyFill="1" applyBorder="1" applyAlignment="1" applyProtection="1">
      <alignment vertical="center"/>
      <protection locked="0"/>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14" fillId="0" borderId="40" xfId="0" applyFont="1" applyBorder="1" applyAlignment="1">
      <alignment vertical="center"/>
    </xf>
    <xf numFmtId="0" fontId="14" fillId="0" borderId="0" xfId="0" applyFont="1" applyBorder="1" applyAlignment="1">
      <alignment horizontal="right" vertical="center"/>
    </xf>
    <xf numFmtId="0" fontId="14" fillId="0" borderId="22" xfId="0" applyFont="1" applyBorder="1" applyAlignment="1">
      <alignment horizontal="right" vertical="center"/>
    </xf>
    <xf numFmtId="0" fontId="14" fillId="0" borderId="22" xfId="0" applyFont="1" applyBorder="1" applyAlignment="1">
      <alignment vertical="center"/>
    </xf>
    <xf numFmtId="0" fontId="7" fillId="0" borderId="0" xfId="0" applyFont="1" applyBorder="1" applyAlignment="1">
      <alignment horizontal="right" vertical="center"/>
    </xf>
    <xf numFmtId="0" fontId="14" fillId="0" borderId="42" xfId="0" applyFont="1" applyBorder="1" applyAlignment="1">
      <alignment vertical="center"/>
    </xf>
    <xf numFmtId="0" fontId="14" fillId="0" borderId="42" xfId="0" applyFont="1" applyBorder="1" applyAlignment="1">
      <alignment vertical="center" wrapText="1"/>
    </xf>
    <xf numFmtId="0" fontId="14" fillId="0" borderId="30" xfId="0" applyFont="1" applyBorder="1" applyAlignment="1">
      <alignment vertical="center"/>
    </xf>
    <xf numFmtId="0" fontId="24" fillId="5" borderId="11" xfId="0" applyFont="1" applyFill="1" applyBorder="1" applyAlignment="1" applyProtection="1">
      <alignment vertical="center"/>
      <protection locked="0"/>
    </xf>
    <xf numFmtId="0" fontId="19" fillId="5" borderId="9" xfId="0" applyFont="1" applyFill="1" applyBorder="1" applyAlignment="1">
      <alignment horizontal="left" vertical="center"/>
    </xf>
    <xf numFmtId="0" fontId="24" fillId="5" borderId="43" xfId="0" applyFont="1" applyFill="1" applyBorder="1" applyAlignment="1" applyProtection="1">
      <alignment vertical="center"/>
      <protection locked="0"/>
    </xf>
    <xf numFmtId="0" fontId="24" fillId="5" borderId="29" xfId="0" applyFont="1" applyFill="1" applyBorder="1" applyAlignment="1" applyProtection="1">
      <alignment vertical="center"/>
      <protection locked="0"/>
    </xf>
    <xf numFmtId="0" fontId="7" fillId="0" borderId="3" xfId="0" applyFont="1" applyBorder="1" applyAlignment="1">
      <alignment horizontal="right" vertical="center"/>
    </xf>
    <xf numFmtId="0" fontId="7" fillId="0" borderId="7" xfId="0" applyFont="1" applyBorder="1" applyAlignment="1">
      <alignment horizontal="right" vertical="center"/>
    </xf>
    <xf numFmtId="0" fontId="7" fillId="0" borderId="18"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44" xfId="0" applyFont="1" applyBorder="1" applyAlignment="1">
      <alignment horizontal="right" vertical="center"/>
    </xf>
    <xf numFmtId="0" fontId="7" fillId="0" borderId="20" xfId="0" applyFont="1" applyBorder="1" applyAlignment="1">
      <alignment horizontal="right" vertical="center"/>
    </xf>
    <xf numFmtId="0" fontId="7" fillId="0" borderId="17" xfId="0" applyFont="1" applyBorder="1" applyAlignment="1">
      <alignment horizontal="right" vertical="center"/>
    </xf>
    <xf numFmtId="44" fontId="4" fillId="0" borderId="45" xfId="1" applyFont="1" applyBorder="1" applyAlignment="1">
      <alignment vertical="center"/>
    </xf>
    <xf numFmtId="1" fontId="7" fillId="0" borderId="7" xfId="0" applyNumberFormat="1" applyFont="1" applyBorder="1" applyAlignment="1">
      <alignment horizontal="left" vertical="center"/>
    </xf>
    <xf numFmtId="0" fontId="14" fillId="0" borderId="7" xfId="0" applyFont="1" applyBorder="1" applyAlignment="1">
      <alignment vertical="center"/>
    </xf>
    <xf numFmtId="0" fontId="14" fillId="0" borderId="25" xfId="0" applyFont="1" applyBorder="1" applyAlignment="1">
      <alignment vertical="center"/>
    </xf>
    <xf numFmtId="0" fontId="14" fillId="0" borderId="41" xfId="0" applyFont="1" applyBorder="1" applyAlignment="1">
      <alignment vertical="center" wrapText="1"/>
    </xf>
    <xf numFmtId="0" fontId="24" fillId="5" borderId="46" xfId="0" applyFont="1" applyFill="1" applyBorder="1" applyAlignment="1" applyProtection="1">
      <alignment vertical="center"/>
      <protection locked="0"/>
    </xf>
    <xf numFmtId="0" fontId="24" fillId="5" borderId="23" xfId="0" applyFont="1" applyFill="1" applyBorder="1" applyAlignment="1" applyProtection="1">
      <alignment vertical="center"/>
      <protection locked="0"/>
    </xf>
    <xf numFmtId="0" fontId="24" fillId="5" borderId="24" xfId="0" applyFont="1" applyFill="1" applyBorder="1" applyAlignment="1" applyProtection="1">
      <alignment vertical="center"/>
      <protection locked="0"/>
    </xf>
    <xf numFmtId="0" fontId="14" fillId="0" borderId="40" xfId="0" applyFont="1" applyBorder="1" applyAlignment="1">
      <alignment vertical="center" wrapText="1"/>
    </xf>
    <xf numFmtId="0" fontId="24" fillId="5" borderId="2" xfId="0" applyFont="1" applyFill="1" applyBorder="1" applyAlignment="1" applyProtection="1">
      <alignment vertical="center"/>
      <protection locked="0"/>
    </xf>
    <xf numFmtId="44" fontId="24" fillId="5" borderId="38" xfId="1" applyFont="1" applyFill="1" applyBorder="1" applyAlignment="1" applyProtection="1">
      <alignment vertical="center"/>
      <protection locked="0"/>
    </xf>
    <xf numFmtId="9" fontId="24" fillId="5" borderId="38" xfId="15" applyFont="1" applyFill="1" applyBorder="1" applyAlignment="1" applyProtection="1">
      <alignment vertical="center"/>
      <protection locked="0"/>
    </xf>
    <xf numFmtId="0" fontId="24" fillId="5" borderId="22" xfId="0" applyFont="1" applyFill="1" applyBorder="1" applyAlignment="1" applyProtection="1">
      <alignment vertical="center"/>
      <protection locked="0"/>
    </xf>
    <xf numFmtId="0" fontId="24" fillId="5" borderId="8" xfId="0" applyFont="1" applyFill="1" applyBorder="1" applyAlignment="1" applyProtection="1">
      <alignment vertical="center"/>
      <protection locked="0"/>
    </xf>
    <xf numFmtId="0" fontId="24" fillId="5" borderId="13" xfId="0" applyFont="1" applyFill="1" applyBorder="1" applyAlignment="1" applyProtection="1">
      <alignment vertical="center"/>
      <protection locked="0"/>
    </xf>
    <xf numFmtId="0" fontId="24" fillId="5" borderId="18" xfId="0" applyFont="1" applyFill="1" applyBorder="1" applyAlignment="1" applyProtection="1">
      <alignment vertical="center"/>
      <protection locked="0"/>
    </xf>
    <xf numFmtId="0" fontId="24" fillId="5" borderId="47" xfId="0" applyFont="1" applyFill="1" applyBorder="1" applyAlignment="1" applyProtection="1">
      <alignment vertical="center"/>
      <protection locked="0"/>
    </xf>
    <xf numFmtId="44" fontId="24" fillId="5" borderId="47" xfId="1" applyFont="1" applyFill="1" applyBorder="1" applyAlignment="1" applyProtection="1">
      <alignment vertical="center"/>
      <protection locked="0"/>
    </xf>
    <xf numFmtId="44" fontId="24" fillId="5" borderId="39" xfId="1" applyFont="1" applyFill="1" applyBorder="1" applyAlignment="1" applyProtection="1">
      <alignment vertical="center"/>
      <protection locked="0"/>
    </xf>
    <xf numFmtId="44" fontId="24" fillId="5" borderId="19" xfId="1" applyFont="1" applyFill="1" applyBorder="1" applyAlignment="1" applyProtection="1">
      <alignment vertical="center"/>
      <protection locked="0"/>
    </xf>
    <xf numFmtId="0" fontId="7" fillId="0" borderId="2" xfId="0" applyFont="1" applyBorder="1" applyAlignment="1">
      <alignment horizontal="right" vertical="center"/>
    </xf>
    <xf numFmtId="0" fontId="7" fillId="0" borderId="46" xfId="0" applyFont="1" applyBorder="1" applyAlignment="1">
      <alignment horizontal="right" vertical="center"/>
    </xf>
    <xf numFmtId="0" fontId="7" fillId="0" borderId="8" xfId="0" applyFont="1" applyBorder="1" applyAlignment="1">
      <alignment horizontal="right" vertical="center"/>
    </xf>
    <xf numFmtId="0" fontId="7" fillId="0" borderId="24" xfId="0" applyFont="1" applyBorder="1" applyAlignment="1">
      <alignment horizontal="right" vertical="center"/>
    </xf>
    <xf numFmtId="0" fontId="5" fillId="0" borderId="41" xfId="0" applyFont="1" applyBorder="1" applyAlignment="1" applyProtection="1">
      <alignment vertical="center" wrapText="1"/>
    </xf>
    <xf numFmtId="0" fontId="5" fillId="5" borderId="46" xfId="0" applyFont="1" applyFill="1" applyBorder="1" applyAlignment="1" applyProtection="1">
      <alignment vertical="center"/>
    </xf>
    <xf numFmtId="0" fontId="5" fillId="5" borderId="23" xfId="0" applyFont="1" applyFill="1" applyBorder="1" applyAlignment="1" applyProtection="1">
      <alignment vertical="center"/>
    </xf>
    <xf numFmtId="0" fontId="5" fillId="5" borderId="24" xfId="0" applyFont="1" applyFill="1" applyBorder="1" applyAlignment="1" applyProtection="1">
      <alignment vertical="center"/>
    </xf>
    <xf numFmtId="0" fontId="24" fillId="0" borderId="19" xfId="0" applyFont="1" applyBorder="1" applyAlignment="1" applyProtection="1">
      <alignment vertical="center"/>
      <protection locked="0"/>
    </xf>
    <xf numFmtId="0" fontId="24" fillId="0" borderId="0" xfId="0" applyFont="1" applyBorder="1" applyAlignment="1" applyProtection="1">
      <alignment vertical="center"/>
      <protection locked="0"/>
    </xf>
    <xf numFmtId="0" fontId="28" fillId="0" borderId="6" xfId="0" applyFont="1" applyBorder="1" applyAlignment="1">
      <alignment horizontal="left" vertical="center"/>
    </xf>
    <xf numFmtId="44" fontId="5" fillId="0" borderId="34" xfId="1" applyFont="1" applyBorder="1" applyAlignment="1" applyProtection="1">
      <alignment vertical="center"/>
    </xf>
    <xf numFmtId="0" fontId="14" fillId="0" borderId="3" xfId="0" applyFont="1" applyBorder="1" applyAlignment="1">
      <alignment horizontal="right" vertical="center"/>
    </xf>
    <xf numFmtId="0" fontId="14" fillId="0" borderId="20" xfId="0" applyFont="1" applyBorder="1" applyAlignment="1">
      <alignment vertical="center"/>
    </xf>
    <xf numFmtId="0" fontId="24" fillId="5" borderId="48" xfId="0" applyFont="1" applyFill="1" applyBorder="1" applyAlignment="1" applyProtection="1">
      <alignment vertical="center"/>
      <protection locked="0"/>
    </xf>
    <xf numFmtId="0" fontId="24" fillId="5" borderId="49" xfId="0" applyFont="1" applyFill="1" applyBorder="1" applyAlignment="1" applyProtection="1">
      <alignment vertical="center"/>
      <protection locked="0"/>
    </xf>
    <xf numFmtId="0" fontId="24" fillId="5" borderId="50" xfId="0" applyFont="1" applyFill="1" applyBorder="1" applyAlignment="1" applyProtection="1">
      <alignment vertical="center"/>
      <protection locked="0"/>
    </xf>
    <xf numFmtId="0" fontId="24" fillId="5" borderId="51"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8" xfId="0" applyFont="1" applyBorder="1" applyAlignment="1">
      <alignment vertical="center"/>
    </xf>
    <xf numFmtId="44" fontId="4" fillId="0" borderId="34" xfId="1" applyFont="1" applyBorder="1" applyAlignment="1">
      <alignment vertical="center"/>
    </xf>
    <xf numFmtId="44" fontId="5" fillId="0" borderId="33" xfId="1" applyFont="1" applyBorder="1" applyAlignment="1" applyProtection="1">
      <alignment vertical="center"/>
    </xf>
    <xf numFmtId="0" fontId="74" fillId="0" borderId="0" xfId="0" applyFont="1" applyBorder="1" applyAlignment="1">
      <alignment horizontal="left" vertical="center"/>
    </xf>
    <xf numFmtId="0" fontId="19" fillId="0" borderId="6" xfId="0" applyFont="1" applyBorder="1" applyAlignment="1">
      <alignment vertical="center"/>
    </xf>
    <xf numFmtId="0" fontId="73" fillId="0" borderId="3" xfId="0" applyFont="1" applyBorder="1" applyAlignment="1" applyProtection="1">
      <alignment horizontal="left"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vertical="center"/>
    </xf>
    <xf numFmtId="0" fontId="14" fillId="0" borderId="52" xfId="0" applyFont="1" applyBorder="1" applyAlignment="1">
      <alignment vertical="center"/>
    </xf>
    <xf numFmtId="0" fontId="19" fillId="0" borderId="5" xfId="0" applyFont="1" applyBorder="1" applyAlignment="1">
      <alignment vertical="center"/>
    </xf>
    <xf numFmtId="0" fontId="14" fillId="0" borderId="53" xfId="0" applyFont="1" applyBorder="1" applyAlignment="1">
      <alignment vertical="center"/>
    </xf>
    <xf numFmtId="0" fontId="14" fillId="0" borderId="54" xfId="0" applyFont="1" applyBorder="1" applyAlignment="1">
      <alignment vertical="center" wrapText="1"/>
    </xf>
    <xf numFmtId="7" fontId="24" fillId="5" borderId="47" xfId="1" applyNumberFormat="1" applyFont="1" applyFill="1" applyBorder="1" applyAlignment="1" applyProtection="1">
      <alignment vertical="center"/>
      <protection locked="0"/>
    </xf>
    <xf numFmtId="44" fontId="4" fillId="0" borderId="55" xfId="1" applyFont="1" applyBorder="1" applyAlignment="1">
      <alignment vertical="center"/>
    </xf>
    <xf numFmtId="7" fontId="24" fillId="5" borderId="39" xfId="1" applyNumberFormat="1" applyFont="1" applyFill="1" applyBorder="1" applyAlignment="1" applyProtection="1">
      <alignment vertical="center"/>
      <protection locked="0"/>
    </xf>
    <xf numFmtId="44" fontId="4" fillId="0" borderId="56" xfId="1" applyFont="1" applyBorder="1" applyAlignment="1">
      <alignment vertical="center"/>
    </xf>
    <xf numFmtId="7" fontId="24" fillId="5" borderId="19" xfId="1" applyNumberFormat="1" applyFont="1" applyFill="1" applyBorder="1" applyAlignment="1" applyProtection="1">
      <alignment vertical="center"/>
      <protection locked="0"/>
    </xf>
    <xf numFmtId="44" fontId="4" fillId="0" borderId="33" xfId="1" applyFont="1" applyBorder="1" applyAlignment="1">
      <alignment vertical="center"/>
    </xf>
    <xf numFmtId="0" fontId="7" fillId="0" borderId="57" xfId="0" applyFont="1" applyBorder="1" applyAlignment="1">
      <alignment horizontal="right" vertical="center"/>
    </xf>
    <xf numFmtId="44" fontId="4" fillId="0" borderId="58" xfId="1" applyFont="1" applyBorder="1" applyAlignment="1">
      <alignment vertical="center"/>
    </xf>
    <xf numFmtId="44" fontId="4" fillId="0" borderId="10" xfId="1" applyFont="1" applyBorder="1" applyAlignment="1">
      <alignment vertical="center"/>
    </xf>
    <xf numFmtId="0" fontId="14" fillId="0" borderId="59" xfId="0" applyFont="1" applyBorder="1" applyAlignment="1">
      <alignment vertical="center"/>
    </xf>
    <xf numFmtId="7" fontId="24" fillId="5" borderId="38" xfId="1" applyNumberFormat="1" applyFont="1" applyFill="1" applyBorder="1" applyAlignment="1" applyProtection="1">
      <alignment vertical="center"/>
      <protection locked="0"/>
    </xf>
    <xf numFmtId="44" fontId="4" fillId="0" borderId="60" xfId="1" applyFont="1" applyBorder="1" applyAlignment="1">
      <alignment vertical="center"/>
    </xf>
    <xf numFmtId="44" fontId="4" fillId="0" borderId="61" xfId="1" applyFont="1" applyBorder="1" applyAlignment="1">
      <alignment vertical="center"/>
    </xf>
    <xf numFmtId="0" fontId="19" fillId="0" borderId="57" xfId="0" applyFont="1" applyBorder="1" applyAlignment="1">
      <alignment horizontal="left" vertical="center"/>
    </xf>
    <xf numFmtId="0" fontId="14" fillId="0" borderId="40" xfId="0" applyFont="1" applyBorder="1" applyAlignment="1">
      <alignment horizontal="left" vertical="center"/>
    </xf>
    <xf numFmtId="0" fontId="14" fillId="0" borderId="53" xfId="0" applyFont="1" applyBorder="1" applyAlignment="1">
      <alignment horizontal="left" vertical="center"/>
    </xf>
    <xf numFmtId="0" fontId="14" fillId="0" borderId="62" xfId="0" applyFont="1" applyBorder="1" applyAlignment="1">
      <alignment vertical="center"/>
    </xf>
    <xf numFmtId="14" fontId="24" fillId="5" borderId="63" xfId="0" applyNumberFormat="1" applyFont="1" applyFill="1" applyBorder="1" applyAlignment="1" applyProtection="1">
      <alignment vertical="center"/>
      <protection locked="0"/>
    </xf>
    <xf numFmtId="0" fontId="24" fillId="5" borderId="64" xfId="0" applyFont="1" applyFill="1" applyBorder="1" applyAlignment="1" applyProtection="1">
      <alignment vertical="center"/>
      <protection locked="0"/>
    </xf>
    <xf numFmtId="0" fontId="24" fillId="5" borderId="65" xfId="0" applyFont="1" applyFill="1" applyBorder="1" applyAlignment="1" applyProtection="1">
      <alignment vertical="center"/>
      <protection locked="0"/>
    </xf>
    <xf numFmtId="44" fontId="4" fillId="0" borderId="66" xfId="1" applyFont="1" applyBorder="1" applyAlignment="1">
      <alignment vertical="center"/>
    </xf>
    <xf numFmtId="44" fontId="14" fillId="0" borderId="10" xfId="0" applyNumberFormat="1" applyFont="1" applyBorder="1" applyAlignment="1">
      <alignment vertical="center"/>
    </xf>
    <xf numFmtId="0" fontId="19" fillId="0" borderId="9" xfId="0" applyFont="1" applyBorder="1" applyAlignment="1">
      <alignment horizontal="left" vertical="center"/>
    </xf>
    <xf numFmtId="0" fontId="14" fillId="0" borderId="1" xfId="0" applyFont="1" applyBorder="1" applyAlignment="1">
      <alignment vertical="center"/>
    </xf>
    <xf numFmtId="0" fontId="14" fillId="0" borderId="6" xfId="0" applyFont="1" applyBorder="1" applyAlignment="1">
      <alignment horizontal="right" vertical="center"/>
    </xf>
    <xf numFmtId="0" fontId="14" fillId="0" borderId="62" xfId="0" applyFont="1" applyBorder="1" applyAlignment="1">
      <alignment vertical="center" wrapText="1"/>
    </xf>
    <xf numFmtId="0" fontId="14" fillId="0" borderId="67" xfId="0" applyFont="1" applyBorder="1" applyAlignment="1">
      <alignment vertical="center"/>
    </xf>
    <xf numFmtId="191" fontId="14" fillId="0" borderId="66" xfId="0" applyNumberFormat="1" applyFont="1" applyBorder="1" applyAlignment="1">
      <alignment vertical="center"/>
    </xf>
    <xf numFmtId="191" fontId="14" fillId="0" borderId="68" xfId="0" applyNumberFormat="1" applyFont="1" applyBorder="1" applyAlignment="1">
      <alignment vertical="center"/>
    </xf>
    <xf numFmtId="191" fontId="14" fillId="0" borderId="10" xfId="0" applyNumberFormat="1" applyFont="1" applyBorder="1" applyAlignment="1">
      <alignment vertical="center"/>
    </xf>
    <xf numFmtId="191" fontId="14" fillId="0" borderId="69" xfId="0" applyNumberFormat="1" applyFont="1" applyBorder="1" applyAlignment="1">
      <alignment vertical="center"/>
    </xf>
    <xf numFmtId="191" fontId="14" fillId="0" borderId="54" xfId="0" applyNumberFormat="1" applyFont="1" applyBorder="1" applyAlignment="1">
      <alignment vertical="center" wrapText="1"/>
    </xf>
    <xf numFmtId="191" fontId="7" fillId="0" borderId="10" xfId="0" applyNumberFormat="1" applyFont="1" applyBorder="1" applyAlignment="1">
      <alignment horizontal="right" vertical="center"/>
    </xf>
    <xf numFmtId="191" fontId="14" fillId="0" borderId="59" xfId="0" applyNumberFormat="1" applyFont="1" applyBorder="1" applyAlignment="1">
      <alignment vertical="center"/>
    </xf>
    <xf numFmtId="0" fontId="14" fillId="0" borderId="3" xfId="0" applyFont="1" applyBorder="1" applyAlignment="1">
      <alignment vertical="center"/>
    </xf>
    <xf numFmtId="14" fontId="24" fillId="5" borderId="62" xfId="0" applyNumberFormat="1" applyFont="1" applyFill="1" applyBorder="1" applyAlignment="1" applyProtection="1">
      <alignment vertical="center"/>
      <protection locked="0"/>
    </xf>
    <xf numFmtId="0" fontId="22" fillId="0" borderId="4" xfId="0" applyFont="1" applyBorder="1" applyAlignment="1" applyProtection="1">
      <alignment horizontal="center" vertical="center"/>
    </xf>
    <xf numFmtId="0" fontId="73" fillId="0" borderId="4" xfId="0" applyFont="1" applyBorder="1" applyAlignment="1" applyProtection="1">
      <alignment horizontal="left" vertical="center"/>
    </xf>
    <xf numFmtId="0" fontId="22" fillId="0" borderId="52" xfId="0" applyFont="1" applyBorder="1" applyAlignment="1" applyProtection="1">
      <alignment horizontal="center" vertical="center"/>
    </xf>
    <xf numFmtId="1" fontId="21" fillId="0" borderId="0" xfId="0" applyNumberFormat="1" applyFont="1" applyBorder="1" applyAlignment="1" applyProtection="1">
      <alignment horizontal="left" vertical="center"/>
    </xf>
    <xf numFmtId="0" fontId="62" fillId="0" borderId="30" xfId="0" applyNumberFormat="1" applyFont="1" applyFill="1" applyBorder="1" applyAlignment="1" applyProtection="1">
      <alignment horizontal="center" vertical="center"/>
    </xf>
    <xf numFmtId="0" fontId="22" fillId="0" borderId="3" xfId="0" applyFont="1" applyBorder="1" applyAlignment="1" applyProtection="1">
      <alignment vertical="center"/>
    </xf>
    <xf numFmtId="0" fontId="22" fillId="0" borderId="0" xfId="0" applyFont="1" applyBorder="1" applyAlignment="1" applyProtection="1">
      <alignment vertical="center"/>
    </xf>
    <xf numFmtId="0" fontId="14" fillId="0" borderId="0" xfId="0" applyFont="1" applyFill="1" applyBorder="1" applyAlignment="1" applyProtection="1">
      <alignment vertical="center"/>
    </xf>
    <xf numFmtId="49" fontId="14" fillId="0" borderId="10" xfId="0" applyNumberFormat="1" applyFont="1" applyBorder="1" applyAlignment="1" applyProtection="1">
      <alignment vertical="center"/>
    </xf>
    <xf numFmtId="0" fontId="7" fillId="0" borderId="70" xfId="0" applyFont="1" applyBorder="1" applyAlignment="1" applyProtection="1">
      <alignment horizontal="center" vertical="center" wrapText="1"/>
    </xf>
    <xf numFmtId="0" fontId="7" fillId="0" borderId="71" xfId="0" applyFont="1" applyBorder="1" applyAlignment="1" applyProtection="1">
      <alignment horizontal="center" vertical="center" wrapText="1"/>
    </xf>
    <xf numFmtId="49" fontId="7" fillId="0" borderId="65" xfId="0" applyNumberFormat="1" applyFont="1" applyFill="1" applyBorder="1" applyAlignment="1" applyProtection="1">
      <alignment horizontal="center" vertical="center"/>
    </xf>
    <xf numFmtId="49" fontId="7" fillId="0" borderId="72" xfId="0" applyNumberFormat="1" applyFont="1" applyFill="1" applyBorder="1" applyAlignment="1" applyProtection="1">
      <alignment horizontal="center" vertical="center" wrapText="1"/>
    </xf>
    <xf numFmtId="49" fontId="7" fillId="0" borderId="62" xfId="0" applyNumberFormat="1" applyFont="1" applyBorder="1" applyAlignment="1" applyProtection="1">
      <alignment horizontal="center" vertical="center"/>
    </xf>
    <xf numFmtId="49" fontId="7" fillId="0" borderId="65" xfId="0" applyNumberFormat="1" applyFont="1" applyBorder="1" applyAlignment="1" applyProtection="1">
      <alignment horizontal="center" vertical="center"/>
    </xf>
    <xf numFmtId="0" fontId="14" fillId="0" borderId="73" xfId="0" applyFont="1" applyBorder="1" applyAlignment="1" applyProtection="1">
      <alignment vertical="center"/>
    </xf>
    <xf numFmtId="49" fontId="7" fillId="0" borderId="70" xfId="0" applyNumberFormat="1" applyFont="1" applyBorder="1" applyAlignment="1" applyProtection="1">
      <alignment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7" fillId="0" borderId="0" xfId="0" applyFont="1" applyBorder="1" applyAlignment="1">
      <alignment vertical="center"/>
    </xf>
    <xf numFmtId="0" fontId="17" fillId="0" borderId="10" xfId="0" applyFont="1" applyBorder="1" applyAlignment="1">
      <alignment vertical="center"/>
    </xf>
    <xf numFmtId="0" fontId="17" fillId="0" borderId="3" xfId="0" applyFont="1" applyBorder="1" applyAlignment="1">
      <alignment vertical="center"/>
    </xf>
    <xf numFmtId="0" fontId="17" fillId="0" borderId="0" xfId="0" applyFont="1" applyBorder="1" applyAlignment="1">
      <alignment horizontal="right" vertical="center"/>
    </xf>
    <xf numFmtId="1" fontId="7" fillId="0" borderId="0" xfId="0" applyNumberFormat="1"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left" vertical="center"/>
    </xf>
    <xf numFmtId="0" fontId="19" fillId="0" borderId="3" xfId="0" applyFont="1" applyBorder="1" applyAlignment="1">
      <alignment horizontal="right" vertical="center"/>
    </xf>
    <xf numFmtId="14" fontId="17" fillId="5" borderId="30"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7" fillId="5" borderId="30" xfId="0" applyFont="1" applyFill="1" applyBorder="1" applyAlignment="1" applyProtection="1">
      <alignment vertical="center"/>
      <protection locked="0"/>
    </xf>
    <xf numFmtId="0" fontId="17" fillId="0" borderId="20" xfId="0" applyFont="1" applyBorder="1" applyAlignment="1">
      <alignment vertical="center"/>
    </xf>
    <xf numFmtId="0" fontId="17" fillId="0" borderId="7" xfId="0" applyFont="1" applyBorder="1" applyAlignment="1">
      <alignment vertical="center"/>
    </xf>
    <xf numFmtId="0" fontId="17" fillId="0" borderId="25" xfId="0" applyFont="1" applyBorder="1" applyAlignment="1">
      <alignment vertical="center"/>
    </xf>
    <xf numFmtId="0" fontId="49" fillId="0" borderId="57" xfId="0" applyFont="1" applyBorder="1" applyAlignment="1">
      <alignment vertical="center"/>
    </xf>
    <xf numFmtId="0" fontId="17" fillId="0" borderId="40" xfId="0" applyFont="1" applyBorder="1" applyAlignment="1">
      <alignment vertical="center"/>
    </xf>
    <xf numFmtId="191" fontId="17" fillId="0" borderId="53" xfId="0" applyNumberFormat="1" applyFont="1" applyBorder="1" applyAlignment="1">
      <alignment vertical="center"/>
    </xf>
    <xf numFmtId="0" fontId="17" fillId="0" borderId="65" xfId="0" applyFont="1" applyBorder="1" applyAlignment="1">
      <alignment vertical="center"/>
    </xf>
    <xf numFmtId="0" fontId="17" fillId="0" borderId="42" xfId="0" applyFont="1" applyBorder="1" applyAlignment="1">
      <alignment vertical="center"/>
    </xf>
    <xf numFmtId="0" fontId="17" fillId="0" borderId="19" xfId="0" applyFont="1" applyBorder="1" applyAlignment="1">
      <alignment vertical="center"/>
    </xf>
    <xf numFmtId="0" fontId="17" fillId="0" borderId="19" xfId="0" applyFont="1" applyBorder="1" applyAlignment="1">
      <alignment vertical="center" wrapText="1"/>
    </xf>
    <xf numFmtId="0" fontId="17" fillId="0" borderId="58" xfId="0" applyFont="1" applyBorder="1" applyAlignment="1">
      <alignment vertical="center" wrapText="1"/>
    </xf>
    <xf numFmtId="14" fontId="25" fillId="5" borderId="63" xfId="0" applyNumberFormat="1" applyFont="1" applyFill="1" applyBorder="1" applyAlignment="1" applyProtection="1">
      <alignment vertical="center"/>
      <protection locked="0"/>
    </xf>
    <xf numFmtId="0" fontId="25" fillId="5" borderId="48" xfId="0" applyFont="1" applyFill="1" applyBorder="1" applyAlignment="1" applyProtection="1">
      <alignment vertical="center"/>
      <protection locked="0"/>
    </xf>
    <xf numFmtId="0" fontId="25" fillId="5" borderId="38" xfId="0" applyFont="1" applyFill="1" applyBorder="1" applyAlignment="1" applyProtection="1">
      <alignment vertical="center"/>
      <protection locked="0"/>
    </xf>
    <xf numFmtId="44" fontId="17" fillId="0" borderId="60" xfId="1" applyFont="1" applyBorder="1" applyAlignment="1">
      <alignment vertical="center"/>
    </xf>
    <xf numFmtId="14" fontId="25" fillId="5" borderId="64" xfId="0" applyNumberFormat="1" applyFont="1" applyFill="1" applyBorder="1" applyAlignment="1" applyProtection="1">
      <alignment vertical="center"/>
      <protection locked="0"/>
    </xf>
    <xf numFmtId="0" fontId="25" fillId="5" borderId="43" xfId="0" applyFont="1" applyFill="1" applyBorder="1" applyAlignment="1" applyProtection="1">
      <alignment vertical="center"/>
      <protection locked="0"/>
    </xf>
    <xf numFmtId="0" fontId="25" fillId="5" borderId="39" xfId="0" applyFont="1" applyFill="1" applyBorder="1" applyAlignment="1" applyProtection="1">
      <alignment vertical="center"/>
      <protection locked="0"/>
    </xf>
    <xf numFmtId="44" fontId="17" fillId="0" borderId="56" xfId="1" applyFont="1" applyBorder="1" applyAlignment="1">
      <alignment vertical="center"/>
    </xf>
    <xf numFmtId="0" fontId="25" fillId="5" borderId="64" xfId="0" applyFont="1" applyFill="1" applyBorder="1" applyAlignment="1" applyProtection="1">
      <alignment vertical="center"/>
      <protection locked="0"/>
    </xf>
    <xf numFmtId="0" fontId="19" fillId="0" borderId="5" xfId="0" applyFont="1" applyBorder="1" applyAlignment="1">
      <alignment horizontal="right" vertical="center"/>
    </xf>
    <xf numFmtId="0" fontId="19" fillId="0" borderId="2" xfId="0" applyFont="1" applyBorder="1" applyAlignment="1">
      <alignment horizontal="right" vertical="center"/>
    </xf>
    <xf numFmtId="0" fontId="19" fillId="0" borderId="46" xfId="0" applyFont="1" applyBorder="1" applyAlignment="1">
      <alignment horizontal="right" vertical="center"/>
    </xf>
    <xf numFmtId="44" fontId="17" fillId="0" borderId="58" xfId="1" applyFont="1" applyBorder="1" applyAlignment="1">
      <alignment vertical="center"/>
    </xf>
    <xf numFmtId="0" fontId="49" fillId="0" borderId="57" xfId="0" applyFont="1" applyFill="1" applyBorder="1" applyAlignment="1">
      <alignment vertical="center"/>
    </xf>
    <xf numFmtId="0" fontId="19" fillId="0" borderId="65" xfId="0" applyFont="1" applyBorder="1" applyAlignment="1">
      <alignment vertical="center"/>
    </xf>
    <xf numFmtId="0" fontId="19" fillId="0" borderId="42" xfId="0" applyFont="1" applyBorder="1" applyAlignment="1">
      <alignment vertical="center"/>
    </xf>
    <xf numFmtId="0" fontId="19" fillId="0" borderId="19" xfId="0" applyFont="1" applyBorder="1" applyAlignment="1">
      <alignment vertical="center"/>
    </xf>
    <xf numFmtId="0" fontId="19" fillId="0" borderId="19" xfId="0" applyFont="1" applyBorder="1" applyAlignment="1">
      <alignment vertical="center" wrapText="1"/>
    </xf>
    <xf numFmtId="0" fontId="19" fillId="0" borderId="58" xfId="0" applyFont="1" applyBorder="1" applyAlignment="1">
      <alignment vertical="center" wrapText="1"/>
    </xf>
    <xf numFmtId="14" fontId="24" fillId="5" borderId="64" xfId="0" applyNumberFormat="1" applyFont="1" applyFill="1" applyBorder="1" applyAlignment="1" applyProtection="1">
      <alignment vertical="center"/>
      <protection locked="0"/>
    </xf>
    <xf numFmtId="0" fontId="24" fillId="5" borderId="74" xfId="0" applyFont="1" applyFill="1" applyBorder="1" applyAlignment="1" applyProtection="1">
      <alignment vertical="center"/>
      <protection locked="0"/>
    </xf>
    <xf numFmtId="44" fontId="4" fillId="0" borderId="75" xfId="1" applyFont="1" applyBorder="1" applyAlignment="1">
      <alignment vertical="center"/>
    </xf>
    <xf numFmtId="0" fontId="24" fillId="5" borderId="76" xfId="0" applyFont="1" applyFill="1" applyBorder="1" applyAlignment="1" applyProtection="1">
      <alignment vertical="center"/>
      <protection locked="0"/>
    </xf>
    <xf numFmtId="0" fontId="24" fillId="5" borderId="77" xfId="0" applyFont="1" applyFill="1" applyBorder="1" applyAlignment="1" applyProtection="1">
      <alignment vertical="center"/>
      <protection locked="0"/>
    </xf>
    <xf numFmtId="0" fontId="24" fillId="5" borderId="78" xfId="0" applyFont="1" applyFill="1" applyBorder="1" applyAlignment="1" applyProtection="1">
      <alignment vertical="center"/>
      <protection locked="0"/>
    </xf>
    <xf numFmtId="0" fontId="7" fillId="0" borderId="5" xfId="0" applyFont="1" applyBorder="1" applyAlignment="1">
      <alignment horizontal="right" vertical="center"/>
    </xf>
    <xf numFmtId="0" fontId="7" fillId="0" borderId="9" xfId="0" applyFont="1" applyBorder="1" applyAlignment="1">
      <alignment horizontal="right" vertical="center"/>
    </xf>
    <xf numFmtId="44" fontId="5" fillId="0" borderId="79" xfId="1" applyFont="1" applyBorder="1" applyAlignment="1" applyProtection="1">
      <alignment vertical="center"/>
    </xf>
    <xf numFmtId="0" fontId="19" fillId="0" borderId="9" xfId="0" applyFont="1" applyBorder="1" applyAlignment="1">
      <alignment horizontal="right" vertical="center"/>
    </xf>
    <xf numFmtId="0" fontId="19" fillId="0" borderId="8" xfId="0" applyFont="1" applyBorder="1" applyAlignment="1">
      <alignment horizontal="right" vertical="center"/>
    </xf>
    <xf numFmtId="0" fontId="19" fillId="0" borderId="24" xfId="0" applyFont="1" applyBorder="1" applyAlignment="1">
      <alignment horizontal="right" vertical="center"/>
    </xf>
    <xf numFmtId="0" fontId="17" fillId="0" borderId="53" xfId="0" applyFont="1" applyBorder="1" applyAlignment="1">
      <alignment vertical="center"/>
    </xf>
    <xf numFmtId="0" fontId="25" fillId="5" borderId="74" xfId="0" applyFont="1" applyFill="1" applyBorder="1" applyAlignment="1" applyProtection="1">
      <alignment vertical="center"/>
      <protection locked="0"/>
    </xf>
    <xf numFmtId="0" fontId="25" fillId="5" borderId="51" xfId="0" applyFont="1" applyFill="1" applyBorder="1" applyAlignment="1" applyProtection="1">
      <alignment vertical="center"/>
      <protection locked="0"/>
    </xf>
    <xf numFmtId="0" fontId="25" fillId="5" borderId="50" xfId="0" applyFont="1" applyFill="1" applyBorder="1" applyAlignment="1" applyProtection="1">
      <alignment vertical="center"/>
      <protection locked="0"/>
    </xf>
    <xf numFmtId="44" fontId="17" fillId="0" borderId="75" xfId="1" applyFont="1" applyBorder="1" applyAlignment="1">
      <alignment vertical="center"/>
    </xf>
    <xf numFmtId="0" fontId="25" fillId="5" borderId="76" xfId="0" applyFont="1" applyFill="1" applyBorder="1" applyAlignment="1" applyProtection="1">
      <alignment vertical="center"/>
      <protection locked="0"/>
    </xf>
    <xf numFmtId="0" fontId="25" fillId="5" borderId="77" xfId="0" applyFont="1" applyFill="1" applyBorder="1" applyAlignment="1" applyProtection="1">
      <alignment vertical="center"/>
      <protection locked="0"/>
    </xf>
    <xf numFmtId="0" fontId="25" fillId="5" borderId="78" xfId="0" applyFont="1" applyFill="1" applyBorder="1" applyAlignment="1" applyProtection="1">
      <alignment vertical="center"/>
      <protection locked="0"/>
    </xf>
    <xf numFmtId="44" fontId="17" fillId="0" borderId="45" xfId="1" applyFont="1" applyBorder="1" applyAlignment="1">
      <alignment vertical="center"/>
    </xf>
    <xf numFmtId="0" fontId="19" fillId="0" borderId="20" xfId="0" applyFont="1" applyBorder="1" applyAlignment="1">
      <alignment horizontal="right" vertical="center"/>
    </xf>
    <xf numFmtId="0" fontId="19" fillId="0" borderId="7" xfId="0" applyFont="1" applyBorder="1" applyAlignment="1">
      <alignment horizontal="right" vertical="center"/>
    </xf>
    <xf numFmtId="0" fontId="19" fillId="0" borderId="17" xfId="0" applyFont="1" applyBorder="1" applyAlignment="1">
      <alignment horizontal="right" vertical="center"/>
    </xf>
    <xf numFmtId="44" fontId="27" fillId="0" borderId="80" xfId="1" applyFont="1" applyBorder="1" applyAlignment="1" applyProtection="1">
      <alignment vertical="center"/>
    </xf>
    <xf numFmtId="0" fontId="7" fillId="0" borderId="10" xfId="0" applyFont="1" applyBorder="1" applyAlignment="1">
      <alignment horizontal="right" vertical="center"/>
    </xf>
    <xf numFmtId="14" fontId="24" fillId="5" borderId="81" xfId="0" applyNumberFormat="1" applyFont="1" applyFill="1" applyBorder="1" applyAlignment="1" applyProtection="1">
      <alignment vertical="center"/>
      <protection locked="0"/>
    </xf>
    <xf numFmtId="44" fontId="5" fillId="0" borderId="82" xfId="1" applyFont="1" applyBorder="1" applyAlignment="1" applyProtection="1">
      <alignment vertical="center"/>
    </xf>
    <xf numFmtId="44" fontId="5" fillId="0" borderId="56" xfId="1" applyFont="1" applyBorder="1" applyAlignment="1" applyProtection="1">
      <alignment vertical="center"/>
    </xf>
    <xf numFmtId="44" fontId="5" fillId="0" borderId="83" xfId="1" applyFont="1" applyBorder="1" applyAlignment="1" applyProtection="1">
      <alignment vertical="center"/>
    </xf>
    <xf numFmtId="44" fontId="4" fillId="0" borderId="84" xfId="1" applyFont="1" applyBorder="1" applyAlignment="1" applyProtection="1">
      <alignment vertical="center"/>
    </xf>
    <xf numFmtId="44" fontId="4" fillId="0" borderId="58" xfId="1" applyFont="1" applyBorder="1" applyAlignment="1" applyProtection="1">
      <alignment vertical="center"/>
    </xf>
    <xf numFmtId="44" fontId="5" fillId="0" borderId="60" xfId="1" applyFont="1" applyBorder="1" applyAlignment="1" applyProtection="1">
      <alignment vertical="center"/>
    </xf>
    <xf numFmtId="14" fontId="24" fillId="5" borderId="85" xfId="0" applyNumberFormat="1" applyFont="1" applyFill="1" applyBorder="1" applyAlignment="1" applyProtection="1">
      <alignment vertical="center"/>
      <protection locked="0"/>
    </xf>
    <xf numFmtId="44" fontId="24" fillId="5" borderId="86" xfId="1" applyFont="1" applyFill="1" applyBorder="1" applyAlignment="1" applyProtection="1">
      <alignment vertical="center"/>
      <protection locked="0"/>
    </xf>
    <xf numFmtId="44" fontId="24" fillId="5" borderId="56" xfId="1" applyFont="1" applyFill="1" applyBorder="1" applyAlignment="1" applyProtection="1">
      <alignment vertical="center"/>
      <protection locked="0"/>
    </xf>
    <xf numFmtId="44" fontId="24" fillId="5" borderId="83" xfId="1" applyFont="1" applyFill="1" applyBorder="1" applyAlignment="1" applyProtection="1">
      <alignment vertical="center"/>
      <protection locked="0"/>
    </xf>
    <xf numFmtId="0" fontId="7" fillId="0" borderId="5" xfId="0" applyFont="1" applyBorder="1" applyAlignment="1">
      <alignment vertical="center"/>
    </xf>
    <xf numFmtId="1" fontId="74" fillId="0" borderId="0" xfId="0" applyNumberFormat="1" applyFont="1" applyBorder="1" applyAlignment="1">
      <alignment horizontal="left" vertical="center"/>
    </xf>
    <xf numFmtId="0" fontId="75" fillId="0" borderId="87" xfId="0" applyFont="1" applyBorder="1"/>
    <xf numFmtId="3" fontId="76" fillId="0" borderId="88" xfId="0" applyNumberFormat="1" applyFont="1" applyBorder="1"/>
    <xf numFmtId="0" fontId="76" fillId="0" borderId="88" xfId="0" applyFont="1" applyBorder="1"/>
    <xf numFmtId="189" fontId="76" fillId="0" borderId="89" xfId="15" applyNumberFormat="1" applyFont="1" applyBorder="1"/>
    <xf numFmtId="3" fontId="75" fillId="0" borderId="90" xfId="0" applyNumberFormat="1" applyFont="1" applyBorder="1"/>
    <xf numFmtId="3" fontId="75" fillId="0" borderId="30" xfId="0" applyNumberFormat="1" applyFont="1" applyBorder="1"/>
    <xf numFmtId="189" fontId="75" fillId="0" borderId="91" xfId="15" applyNumberFormat="1" applyFont="1" applyBorder="1"/>
    <xf numFmtId="3" fontId="75" fillId="0" borderId="92" xfId="0" applyNumberFormat="1" applyFont="1" applyBorder="1"/>
    <xf numFmtId="3" fontId="75" fillId="0" borderId="93" xfId="0" applyNumberFormat="1" applyFont="1" applyBorder="1"/>
    <xf numFmtId="189" fontId="75" fillId="0" borderId="94" xfId="15" applyNumberFormat="1" applyFont="1" applyBorder="1"/>
    <xf numFmtId="0" fontId="29" fillId="0" borderId="7"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14" fillId="0" borderId="20" xfId="0" applyFont="1" applyBorder="1" applyAlignment="1">
      <alignment horizontal="right" vertical="center"/>
    </xf>
    <xf numFmtId="0" fontId="14" fillId="0" borderId="7" xfId="0" applyFont="1" applyBorder="1" applyAlignment="1">
      <alignment horizontal="right" vertical="center"/>
    </xf>
    <xf numFmtId="0" fontId="5" fillId="6" borderId="6" xfId="0" applyFont="1" applyFill="1" applyBorder="1" applyAlignment="1" applyProtection="1">
      <protection locked="0"/>
    </xf>
    <xf numFmtId="0" fontId="5" fillId="6" borderId="4" xfId="0" applyFont="1" applyFill="1" applyBorder="1" applyAlignment="1" applyProtection="1">
      <protection locked="0"/>
    </xf>
    <xf numFmtId="0" fontId="5" fillId="6" borderId="52" xfId="0" applyFont="1" applyFill="1" applyBorder="1" applyAlignment="1" applyProtection="1">
      <protection locked="0"/>
    </xf>
    <xf numFmtId="0" fontId="6" fillId="6" borderId="3" xfId="0" applyFont="1" applyFill="1" applyBorder="1" applyAlignment="1" applyProtection="1">
      <protection locked="0"/>
    </xf>
    <xf numFmtId="0" fontId="5" fillId="6" borderId="8" xfId="0" applyFont="1" applyFill="1" applyBorder="1" applyAlignment="1" applyProtection="1">
      <protection locked="0"/>
    </xf>
    <xf numFmtId="0" fontId="5" fillId="6" borderId="0" xfId="0" applyFont="1" applyFill="1" applyBorder="1" applyAlignment="1" applyProtection="1">
      <protection locked="0"/>
    </xf>
    <xf numFmtId="0" fontId="6" fillId="6" borderId="0" xfId="0" applyFont="1" applyFill="1" applyBorder="1" applyAlignment="1" applyProtection="1">
      <protection locked="0"/>
    </xf>
    <xf numFmtId="0" fontId="5" fillId="6" borderId="10" xfId="0" applyFont="1" applyFill="1" applyBorder="1" applyAlignment="1" applyProtection="1">
      <protection locked="0"/>
    </xf>
    <xf numFmtId="0" fontId="6" fillId="6" borderId="8" xfId="0" applyFont="1" applyFill="1" applyBorder="1" applyAlignment="1" applyProtection="1">
      <protection locked="0"/>
    </xf>
    <xf numFmtId="0" fontId="5" fillId="6" borderId="68" xfId="0" applyFont="1" applyFill="1" applyBorder="1" applyAlignment="1" applyProtection="1">
      <protection locked="0"/>
    </xf>
    <xf numFmtId="0" fontId="5" fillId="6" borderId="3" xfId="0" applyFont="1" applyFill="1" applyBorder="1" applyAlignment="1" applyProtection="1">
      <protection locked="0"/>
    </xf>
    <xf numFmtId="0" fontId="5" fillId="6" borderId="40" xfId="0" applyFont="1" applyFill="1" applyBorder="1" applyAlignment="1" applyProtection="1">
      <protection locked="0"/>
    </xf>
    <xf numFmtId="0" fontId="5" fillId="6" borderId="53" xfId="0" applyFont="1" applyFill="1" applyBorder="1" applyAlignment="1" applyProtection="1">
      <protection locked="0"/>
    </xf>
    <xf numFmtId="0" fontId="4" fillId="6" borderId="8" xfId="0" applyFont="1" applyFill="1" applyBorder="1" applyAlignment="1" applyProtection="1">
      <protection locked="0"/>
    </xf>
    <xf numFmtId="0" fontId="7" fillId="6" borderId="0" xfId="0" applyFont="1" applyFill="1" applyBorder="1" applyAlignment="1" applyProtection="1">
      <protection locked="0"/>
    </xf>
    <xf numFmtId="0" fontId="14" fillId="6" borderId="0" xfId="0" applyFont="1" applyFill="1" applyBorder="1" applyProtection="1">
      <protection locked="0"/>
    </xf>
    <xf numFmtId="0" fontId="4" fillId="6" borderId="10" xfId="0" applyFont="1" applyFill="1" applyBorder="1" applyAlignment="1" applyProtection="1">
      <protection locked="0"/>
    </xf>
    <xf numFmtId="0" fontId="5" fillId="6" borderId="20" xfId="0" applyFont="1" applyFill="1" applyBorder="1" applyAlignment="1" applyProtection="1">
      <protection locked="0"/>
    </xf>
    <xf numFmtId="0" fontId="4" fillId="6" borderId="7" xfId="0" applyFont="1" applyFill="1" applyBorder="1" applyAlignment="1" applyProtection="1">
      <protection locked="0"/>
    </xf>
    <xf numFmtId="0" fontId="4" fillId="6" borderId="25" xfId="0" applyFont="1" applyFill="1" applyBorder="1" applyAlignment="1" applyProtection="1">
      <protection locked="0"/>
    </xf>
    <xf numFmtId="0" fontId="7" fillId="3" borderId="3"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95" xfId="0" applyFont="1" applyFill="1" applyBorder="1" applyAlignment="1" applyProtection="1">
      <alignment horizontal="left" vertical="center"/>
    </xf>
    <xf numFmtId="0" fontId="17" fillId="0" borderId="96" xfId="0" applyFont="1" applyBorder="1" applyAlignment="1" applyProtection="1">
      <alignment vertical="center"/>
    </xf>
    <xf numFmtId="0" fontId="15" fillId="3" borderId="6" xfId="0" applyFont="1" applyFill="1" applyBorder="1" applyAlignment="1" applyProtection="1">
      <alignment vertical="center"/>
    </xf>
    <xf numFmtId="0" fontId="4" fillId="0" borderId="0" xfId="0" applyFont="1" applyBorder="1" applyAlignment="1">
      <alignment vertical="center"/>
    </xf>
    <xf numFmtId="0" fontId="7" fillId="0" borderId="97" xfId="0" applyFont="1" applyBorder="1" applyAlignment="1" applyProtection="1">
      <alignment horizontal="center" vertical="center" wrapText="1"/>
    </xf>
    <xf numFmtId="0" fontId="7" fillId="0" borderId="71" xfId="0" applyFont="1" applyBorder="1" applyAlignment="1" applyProtection="1">
      <alignment horizontal="center" wrapText="1"/>
    </xf>
    <xf numFmtId="0" fontId="7" fillId="0" borderId="98" xfId="0" applyFont="1" applyBorder="1" applyAlignment="1" applyProtection="1">
      <alignment horizontal="center" wrapText="1"/>
    </xf>
    <xf numFmtId="0" fontId="60" fillId="0" borderId="4" xfId="0" applyFont="1" applyBorder="1" applyAlignment="1" applyProtection="1">
      <alignment horizontal="left" vertical="center"/>
    </xf>
    <xf numFmtId="49" fontId="7" fillId="0" borderId="97" xfId="0" applyNumberFormat="1" applyFont="1" applyBorder="1" applyAlignment="1" applyProtection="1">
      <alignment vertical="center"/>
    </xf>
    <xf numFmtId="49" fontId="7" fillId="0" borderId="99" xfId="0" applyNumberFormat="1" applyFont="1" applyFill="1" applyBorder="1" applyAlignment="1" applyProtection="1">
      <alignment horizontal="center" vertical="center" wrapText="1"/>
    </xf>
    <xf numFmtId="216" fontId="7" fillId="6" borderId="18" xfId="0" applyNumberFormat="1" applyFont="1" applyFill="1" applyBorder="1" applyAlignment="1" applyProtection="1">
      <alignment horizontal="center" vertical="center"/>
    </xf>
    <xf numFmtId="216" fontId="7" fillId="6" borderId="46" xfId="0" applyNumberFormat="1" applyFont="1" applyFill="1" applyBorder="1" applyAlignment="1" applyProtection="1">
      <alignment horizontal="center" vertical="center"/>
    </xf>
    <xf numFmtId="7" fontId="7" fillId="0" borderId="61" xfId="1" applyNumberFormat="1" applyFont="1" applyBorder="1" applyAlignment="1">
      <alignment vertical="center"/>
    </xf>
    <xf numFmtId="0" fontId="28" fillId="0" borderId="17" xfId="0" applyFont="1" applyBorder="1" applyAlignment="1">
      <alignment horizontal="right" vertical="center"/>
    </xf>
    <xf numFmtId="7" fontId="28" fillId="0" borderId="55" xfId="1" applyNumberFormat="1" applyFont="1" applyBorder="1" applyAlignment="1">
      <alignment vertical="center"/>
    </xf>
    <xf numFmtId="7" fontId="7" fillId="0" borderId="15" xfId="1" applyNumberFormat="1" applyFont="1" applyBorder="1" applyAlignment="1">
      <alignment vertical="center"/>
    </xf>
    <xf numFmtId="0" fontId="38" fillId="0" borderId="7" xfId="0" applyFont="1" applyFill="1" applyBorder="1" applyAlignment="1" applyProtection="1">
      <alignment horizontal="right"/>
    </xf>
    <xf numFmtId="0" fontId="19" fillId="0" borderId="7" xfId="0" applyFont="1" applyBorder="1" applyAlignment="1" applyProtection="1">
      <alignment horizontal="right"/>
    </xf>
    <xf numFmtId="0" fontId="14" fillId="0" borderId="7" xfId="0" applyFont="1" applyBorder="1"/>
    <xf numFmtId="0" fontId="53" fillId="0" borderId="28" xfId="0" applyFont="1" applyFill="1" applyBorder="1" applyAlignment="1" applyProtection="1">
      <alignment horizontal="right"/>
    </xf>
    <xf numFmtId="191" fontId="38" fillId="0" borderId="12" xfId="0" applyNumberFormat="1" applyFont="1" applyFill="1" applyBorder="1" applyAlignment="1" applyProtection="1">
      <alignment horizontal="right"/>
    </xf>
    <xf numFmtId="0" fontId="14" fillId="0" borderId="13" xfId="0" applyFont="1" applyBorder="1" applyAlignment="1" applyProtection="1">
      <alignment vertical="center"/>
    </xf>
    <xf numFmtId="0" fontId="5" fillId="5" borderId="6" xfId="0" applyFont="1" applyFill="1" applyBorder="1" applyAlignment="1" applyProtection="1">
      <alignment vertical="center"/>
      <protection locked="0"/>
    </xf>
    <xf numFmtId="0" fontId="5" fillId="5" borderId="4" xfId="0" applyFont="1" applyFill="1" applyBorder="1" applyAlignment="1" applyProtection="1">
      <alignment vertical="center"/>
      <protection locked="0"/>
    </xf>
    <xf numFmtId="0" fontId="5" fillId="5" borderId="52"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5" fillId="5" borderId="8"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5" fillId="5" borderId="10" xfId="0" applyFont="1" applyFill="1" applyBorder="1" applyAlignment="1" applyProtection="1">
      <alignment vertical="center"/>
      <protection locked="0"/>
    </xf>
    <xf numFmtId="0" fontId="6" fillId="5" borderId="8" xfId="0" applyFont="1" applyFill="1" applyBorder="1" applyAlignment="1" applyProtection="1">
      <alignment vertical="center"/>
      <protection locked="0"/>
    </xf>
    <xf numFmtId="0" fontId="5" fillId="5" borderId="68" xfId="0" applyFont="1" applyFill="1" applyBorder="1" applyAlignment="1" applyProtection="1">
      <alignment vertical="center"/>
      <protection locked="0"/>
    </xf>
    <xf numFmtId="0" fontId="17" fillId="5" borderId="42" xfId="0" applyFont="1" applyFill="1" applyBorder="1" applyAlignment="1" applyProtection="1">
      <alignment vertical="center"/>
      <protection locked="0"/>
    </xf>
    <xf numFmtId="0" fontId="14" fillId="0" borderId="13" xfId="0" applyFont="1" applyBorder="1" applyAlignment="1">
      <alignment horizontal="right" vertical="center"/>
    </xf>
    <xf numFmtId="0" fontId="14" fillId="0" borderId="13" xfId="0" applyFont="1" applyBorder="1" applyAlignment="1" applyProtection="1">
      <alignment horizontal="right" vertical="center"/>
    </xf>
    <xf numFmtId="0" fontId="5" fillId="5" borderId="3" xfId="0" applyFont="1" applyFill="1" applyBorder="1" applyAlignment="1" applyProtection="1">
      <alignment vertical="center"/>
      <protection locked="0"/>
    </xf>
    <xf numFmtId="0" fontId="5" fillId="5" borderId="40" xfId="0" applyFont="1" applyFill="1" applyBorder="1" applyAlignment="1" applyProtection="1">
      <alignment vertical="center"/>
      <protection locked="0"/>
    </xf>
    <xf numFmtId="0" fontId="5" fillId="5" borderId="53" xfId="0" applyFont="1" applyFill="1" applyBorder="1" applyAlignment="1" applyProtection="1">
      <alignment vertical="center"/>
      <protection locked="0"/>
    </xf>
    <xf numFmtId="0" fontId="4" fillId="5" borderId="8" xfId="0" applyFont="1" applyFill="1" applyBorder="1" applyAlignment="1" applyProtection="1">
      <alignment vertical="center"/>
      <protection locked="0"/>
    </xf>
    <xf numFmtId="0" fontId="7"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0" fontId="5" fillId="5" borderId="20" xfId="0" applyFont="1" applyFill="1" applyBorder="1" applyAlignment="1" applyProtection="1">
      <alignment vertical="center"/>
      <protection locked="0"/>
    </xf>
    <xf numFmtId="0" fontId="4" fillId="5" borderId="7" xfId="0" applyFont="1" applyFill="1" applyBorder="1" applyAlignment="1" applyProtection="1">
      <alignment vertical="center"/>
      <protection locked="0"/>
    </xf>
    <xf numFmtId="0" fontId="4" fillId="5" borderId="25" xfId="0" applyFont="1" applyFill="1" applyBorder="1" applyAlignment="1" applyProtection="1">
      <alignment vertical="center"/>
      <protection locked="0"/>
    </xf>
    <xf numFmtId="0" fontId="58" fillId="0" borderId="0" xfId="0" applyFont="1" applyFill="1" applyBorder="1" applyAlignment="1" applyProtection="1">
      <alignment horizontal="center" vertical="center"/>
    </xf>
    <xf numFmtId="0" fontId="4" fillId="0" borderId="25" xfId="0" applyFont="1" applyFill="1" applyBorder="1" applyAlignment="1">
      <alignment vertical="center"/>
    </xf>
    <xf numFmtId="0" fontId="17" fillId="0" borderId="10" xfId="0" applyFont="1" applyFill="1" applyBorder="1" applyAlignment="1" applyProtection="1">
      <alignment vertical="center"/>
      <protection locked="0"/>
    </xf>
    <xf numFmtId="0" fontId="4" fillId="0" borderId="0" xfId="0" applyFont="1" applyBorder="1" applyAlignment="1">
      <alignment horizontal="right" vertical="center"/>
    </xf>
    <xf numFmtId="0" fontId="0" fillId="0" borderId="10" xfId="0" applyFill="1" applyBorder="1" applyAlignment="1" applyProtection="1">
      <alignment vertical="center"/>
    </xf>
    <xf numFmtId="0" fontId="0" fillId="0" borderId="0" xfId="0" applyBorder="1" applyAlignment="1">
      <alignment vertical="center"/>
    </xf>
    <xf numFmtId="0" fontId="51" fillId="0" borderId="0" xfId="0" applyFont="1" applyBorder="1" applyAlignment="1">
      <alignment horizontal="center" vertical="center"/>
    </xf>
    <xf numFmtId="0" fontId="0" fillId="0" borderId="10" xfId="0" applyBorder="1"/>
    <xf numFmtId="0" fontId="42" fillId="0" borderId="10" xfId="0" applyFont="1" applyBorder="1" applyAlignment="1" applyProtection="1">
      <alignment horizontal="center" vertical="center" wrapText="1"/>
    </xf>
    <xf numFmtId="0" fontId="17" fillId="0" borderId="10" xfId="0" applyFont="1" applyFill="1" applyBorder="1" applyAlignment="1" applyProtection="1">
      <alignment horizontal="right" vertical="center"/>
    </xf>
    <xf numFmtId="196" fontId="17" fillId="7" borderId="54" xfId="0" applyNumberFormat="1" applyFont="1" applyFill="1" applyBorder="1" applyAlignment="1" applyProtection="1">
      <alignment vertical="center"/>
    </xf>
    <xf numFmtId="0" fontId="4" fillId="5" borderId="30" xfId="0" applyNumberFormat="1" applyFont="1" applyFill="1" applyBorder="1" applyAlignment="1" applyProtection="1">
      <alignment vertical="center"/>
      <protection locked="0"/>
    </xf>
    <xf numFmtId="0" fontId="17" fillId="5" borderId="54" xfId="0" applyFont="1" applyFill="1" applyBorder="1" applyAlignment="1" applyProtection="1">
      <alignment vertical="center"/>
      <protection locked="0"/>
    </xf>
    <xf numFmtId="0" fontId="17" fillId="0" borderId="100" xfId="0" applyFont="1" applyFill="1" applyBorder="1" applyAlignment="1" applyProtection="1">
      <alignment horizontal="right" vertical="center"/>
    </xf>
    <xf numFmtId="0" fontId="17" fillId="0" borderId="21" xfId="0" applyFont="1" applyFill="1" applyBorder="1" applyAlignment="1" applyProtection="1">
      <alignment horizontal="right" vertical="center"/>
    </xf>
    <xf numFmtId="0" fontId="80" fillId="0" borderId="18" xfId="0" applyFont="1" applyFill="1" applyBorder="1" applyAlignment="1" applyProtection="1">
      <alignment horizontal="right" vertical="center"/>
    </xf>
    <xf numFmtId="9" fontId="36" fillId="5" borderId="30" xfId="0" applyNumberFormat="1" applyFont="1" applyFill="1" applyBorder="1" applyAlignment="1" applyProtection="1">
      <alignment horizontal="center" vertical="center"/>
      <protection locked="0"/>
    </xf>
    <xf numFmtId="0" fontId="32" fillId="5" borderId="38"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wrapText="1"/>
    </xf>
    <xf numFmtId="0" fontId="57" fillId="0" borderId="0" xfId="0" applyFont="1" applyFill="1" applyBorder="1" applyAlignment="1" applyProtection="1">
      <alignment horizontal="right" vertical="center"/>
    </xf>
    <xf numFmtId="191" fontId="4" fillId="5" borderId="38" xfId="0" applyNumberFormat="1" applyFont="1" applyFill="1" applyBorder="1" applyAlignment="1" applyProtection="1">
      <alignment vertical="center"/>
      <protection locked="0"/>
    </xf>
    <xf numFmtId="0" fontId="16" fillId="0" borderId="101" xfId="0" applyFont="1" applyFill="1" applyBorder="1" applyAlignment="1" applyProtection="1">
      <alignment horizontal="center" vertical="center" wrapText="1"/>
    </xf>
    <xf numFmtId="0" fontId="7" fillId="2" borderId="102" xfId="0" applyFont="1" applyFill="1" applyBorder="1" applyAlignment="1" applyProtection="1">
      <alignment horizontal="center" vertical="center" wrapText="1"/>
    </xf>
    <xf numFmtId="0" fontId="36" fillId="5" borderId="103" xfId="0" applyFont="1" applyFill="1" applyBorder="1" applyAlignment="1" applyProtection="1">
      <alignment horizontal="center" vertical="center" wrapText="1"/>
      <protection locked="0"/>
    </xf>
    <xf numFmtId="204" fontId="46" fillId="0" borderId="14" xfId="0" applyNumberFormat="1" applyFont="1" applyFill="1" applyBorder="1" applyAlignment="1" applyProtection="1">
      <alignment horizontal="center" vertical="center"/>
    </xf>
    <xf numFmtId="204" fontId="45" fillId="0" borderId="103" xfId="0" applyNumberFormat="1" applyFont="1" applyFill="1" applyBorder="1" applyAlignment="1" applyProtection="1">
      <alignment horizontal="center" vertical="center"/>
    </xf>
    <xf numFmtId="204" fontId="7" fillId="0" borderId="104" xfId="0" applyNumberFormat="1" applyFont="1" applyFill="1" applyBorder="1" applyAlignment="1" applyProtection="1">
      <alignment horizontal="right" vertical="center"/>
    </xf>
    <xf numFmtId="0" fontId="36" fillId="0" borderId="0" xfId="0" applyFont="1" applyFill="1"/>
    <xf numFmtId="0" fontId="81" fillId="0" borderId="0" xfId="0" applyFont="1" applyFill="1"/>
    <xf numFmtId="0" fontId="28" fillId="0" borderId="87" xfId="0" applyFont="1" applyFill="1" applyBorder="1" applyAlignment="1"/>
    <xf numFmtId="0" fontId="28" fillId="0" borderId="88" xfId="0" applyFont="1" applyFill="1" applyBorder="1" applyAlignment="1"/>
    <xf numFmtId="0" fontId="28" fillId="0" borderId="88" xfId="0" applyFont="1" applyFill="1" applyBorder="1" applyAlignment="1" applyProtection="1">
      <alignment wrapText="1"/>
    </xf>
    <xf numFmtId="0" fontId="28" fillId="0" borderId="88" xfId="0" applyFont="1" applyFill="1" applyBorder="1" applyAlignment="1" applyProtection="1"/>
    <xf numFmtId="0" fontId="28" fillId="0" borderId="88" xfId="0" applyFont="1" applyFill="1" applyBorder="1" applyAlignment="1" applyProtection="1">
      <alignment horizontal="center" wrapText="1"/>
    </xf>
    <xf numFmtId="0" fontId="28" fillId="0" borderId="89" xfId="0" applyFont="1" applyFill="1" applyBorder="1" applyAlignment="1">
      <alignment horizontal="center"/>
    </xf>
    <xf numFmtId="0" fontId="72" fillId="0" borderId="90" xfId="0" applyFont="1" applyFill="1" applyBorder="1" applyAlignment="1">
      <alignment vertical="center"/>
    </xf>
    <xf numFmtId="0" fontId="72" fillId="0" borderId="30" xfId="0" applyFont="1" applyBorder="1"/>
    <xf numFmtId="9" fontId="72" fillId="0" borderId="30" xfId="15" applyFont="1" applyFill="1" applyBorder="1" applyAlignment="1">
      <alignment horizontal="center" vertical="center" wrapText="1"/>
    </xf>
    <xf numFmtId="0" fontId="72" fillId="0" borderId="30" xfId="0" applyFont="1" applyFill="1" applyBorder="1" applyAlignment="1">
      <alignment vertical="center"/>
    </xf>
    <xf numFmtId="9" fontId="72" fillId="0" borderId="30" xfId="15" applyFont="1" applyFill="1" applyBorder="1" applyAlignment="1">
      <alignment vertical="center"/>
    </xf>
    <xf numFmtId="10" fontId="72" fillId="0" borderId="91" xfId="0" applyNumberFormat="1" applyFont="1" applyFill="1" applyBorder="1" applyAlignment="1">
      <alignment vertical="center"/>
    </xf>
    <xf numFmtId="0" fontId="72" fillId="0" borderId="92" xfId="0" applyFont="1" applyFill="1" applyBorder="1" applyAlignment="1">
      <alignment vertical="center"/>
    </xf>
    <xf numFmtId="0" fontId="72" fillId="0" borderId="93" xfId="0" applyFont="1" applyBorder="1"/>
    <xf numFmtId="9" fontId="72" fillId="0" borderId="93" xfId="15" applyFont="1" applyFill="1" applyBorder="1" applyAlignment="1">
      <alignment horizontal="center" vertical="center" wrapText="1"/>
    </xf>
    <xf numFmtId="0" fontId="72" fillId="0" borderId="93" xfId="0" applyFont="1" applyFill="1" applyBorder="1" applyAlignment="1">
      <alignment vertical="center"/>
    </xf>
    <xf numFmtId="9" fontId="72" fillId="0" borderId="93" xfId="15" applyFont="1" applyFill="1" applyBorder="1" applyAlignment="1">
      <alignment vertical="center"/>
    </xf>
    <xf numFmtId="10" fontId="72" fillId="0" borderId="94" xfId="0" applyNumberFormat="1" applyFont="1" applyFill="1" applyBorder="1" applyAlignment="1">
      <alignment vertical="center"/>
    </xf>
    <xf numFmtId="0" fontId="72" fillId="0" borderId="0" xfId="0" applyFont="1" applyFill="1" applyBorder="1" applyAlignment="1">
      <alignment vertical="center"/>
    </xf>
    <xf numFmtId="0" fontId="72" fillId="0" borderId="0" xfId="0" applyFont="1" applyBorder="1"/>
    <xf numFmtId="9" fontId="72" fillId="0" borderId="0" xfId="15" applyFont="1" applyFill="1" applyBorder="1" applyAlignment="1">
      <alignment horizontal="center" vertical="center" wrapText="1"/>
    </xf>
    <xf numFmtId="9" fontId="72" fillId="0" borderId="0" xfId="15" applyFont="1" applyFill="1" applyBorder="1" applyAlignment="1">
      <alignment vertical="center"/>
    </xf>
    <xf numFmtId="10" fontId="72" fillId="0" borderId="0" xfId="0" applyNumberFormat="1" applyFont="1" applyFill="1" applyBorder="1" applyAlignment="1">
      <alignment vertical="center"/>
    </xf>
    <xf numFmtId="0" fontId="4" fillId="0" borderId="30" xfId="0" applyFont="1" applyBorder="1"/>
    <xf numFmtId="0" fontId="10" fillId="0" borderId="30" xfId="0" applyFont="1" applyBorder="1"/>
    <xf numFmtId="204" fontId="75" fillId="0" borderId="93" xfId="0" applyNumberFormat="1" applyFont="1" applyBorder="1"/>
    <xf numFmtId="44" fontId="4" fillId="0" borderId="105" xfId="0" applyNumberFormat="1" applyFont="1" applyBorder="1" applyAlignment="1" applyProtection="1">
      <alignment horizontal="right" vertical="center"/>
    </xf>
    <xf numFmtId="44" fontId="4" fillId="0" borderId="58" xfId="0" applyNumberFormat="1" applyFont="1" applyBorder="1" applyAlignment="1" applyProtection="1">
      <alignment horizontal="right" vertical="center"/>
    </xf>
    <xf numFmtId="44" fontId="4" fillId="0" borderId="106" xfId="0" applyNumberFormat="1" applyFont="1" applyBorder="1" applyAlignment="1" applyProtection="1">
      <alignment horizontal="right" vertical="center"/>
    </xf>
    <xf numFmtId="44" fontId="4" fillId="0" borderId="45" xfId="0" applyNumberFormat="1" applyFont="1" applyBorder="1" applyAlignment="1" applyProtection="1">
      <alignment horizontal="right" vertical="center"/>
    </xf>
    <xf numFmtId="44" fontId="17" fillId="8" borderId="45" xfId="0" applyNumberFormat="1" applyFont="1" applyFill="1" applyBorder="1" applyAlignment="1" applyProtection="1">
      <alignment horizontal="right" vertical="center"/>
    </xf>
    <xf numFmtId="44" fontId="17" fillId="5" borderId="45" xfId="0" applyNumberFormat="1" applyFont="1" applyFill="1" applyBorder="1" applyAlignment="1" applyProtection="1">
      <alignment horizontal="right" vertical="center"/>
      <protection locked="0"/>
    </xf>
    <xf numFmtId="44" fontId="4" fillId="0" borderId="108" xfId="0" applyNumberFormat="1" applyFont="1" applyFill="1" applyBorder="1" applyAlignment="1" applyProtection="1">
      <alignment horizontal="right" vertical="center"/>
    </xf>
    <xf numFmtId="44" fontId="4" fillId="0" borderId="53" xfId="0" applyNumberFormat="1" applyFont="1" applyFill="1" applyBorder="1" applyAlignment="1" applyProtection="1">
      <alignment horizontal="right" vertical="center"/>
    </xf>
    <xf numFmtId="44" fontId="4" fillId="0" borderId="110" xfId="0" applyNumberFormat="1" applyFont="1" applyFill="1" applyBorder="1" applyAlignment="1" applyProtection="1">
      <alignment horizontal="right" vertical="center"/>
    </xf>
    <xf numFmtId="44" fontId="17" fillId="9" borderId="111" xfId="0" applyNumberFormat="1" applyFont="1" applyFill="1" applyBorder="1" applyAlignment="1" applyProtection="1">
      <alignment horizontal="right" vertical="center"/>
    </xf>
    <xf numFmtId="44" fontId="17" fillId="9" borderId="112" xfId="0" applyNumberFormat="1" applyFont="1" applyFill="1" applyBorder="1" applyAlignment="1" applyProtection="1">
      <alignment horizontal="right" vertical="center"/>
    </xf>
    <xf numFmtId="44" fontId="17" fillId="9" borderId="113" xfId="0" applyNumberFormat="1" applyFont="1" applyFill="1" applyBorder="1" applyAlignment="1" applyProtection="1">
      <alignment horizontal="right" vertical="center"/>
    </xf>
    <xf numFmtId="44" fontId="4" fillId="0" borderId="114" xfId="0" applyNumberFormat="1" applyFont="1" applyFill="1" applyBorder="1" applyAlignment="1" applyProtection="1">
      <alignment horizontal="right" vertical="center"/>
    </xf>
    <xf numFmtId="44" fontId="19" fillId="5" borderId="115" xfId="0" applyNumberFormat="1" applyFont="1" applyFill="1" applyBorder="1" applyAlignment="1" applyProtection="1">
      <alignment horizontal="right" vertical="center"/>
      <protection locked="0"/>
    </xf>
    <xf numFmtId="44" fontId="19" fillId="5" borderId="103" xfId="0" applyNumberFormat="1" applyFont="1" applyFill="1" applyBorder="1" applyAlignment="1" applyProtection="1">
      <alignment horizontal="right" vertical="center"/>
      <protection locked="0"/>
    </xf>
    <xf numFmtId="44" fontId="19" fillId="5" borderId="14" xfId="0" applyNumberFormat="1" applyFont="1" applyFill="1" applyBorder="1" applyAlignment="1" applyProtection="1">
      <alignment horizontal="right" vertical="center"/>
      <protection locked="0"/>
    </xf>
    <xf numFmtId="44" fontId="4" fillId="0" borderId="33" xfId="0" applyNumberFormat="1" applyFont="1" applyFill="1" applyBorder="1" applyAlignment="1" applyProtection="1">
      <alignment horizontal="right" vertical="center"/>
    </xf>
    <xf numFmtId="0" fontId="7" fillId="2" borderId="99" xfId="0" applyFont="1" applyFill="1" applyBorder="1" applyAlignment="1" applyProtection="1">
      <alignment horizontal="center" vertical="center" wrapText="1"/>
    </xf>
    <xf numFmtId="0" fontId="7" fillId="10" borderId="116" xfId="0" applyFont="1" applyFill="1" applyBorder="1" applyAlignment="1" applyProtection="1">
      <alignment horizontal="center" vertical="center" wrapText="1"/>
    </xf>
    <xf numFmtId="0" fontId="7" fillId="10" borderId="15" xfId="0" applyFont="1" applyFill="1" applyBorder="1" applyAlignment="1" applyProtection="1">
      <alignment horizontal="center" vertical="center" wrapText="1"/>
    </xf>
    <xf numFmtId="0" fontId="17" fillId="0" borderId="22" xfId="0" applyFont="1" applyFill="1" applyBorder="1" applyAlignment="1" applyProtection="1">
      <alignment horizontal="right" vertical="center"/>
    </xf>
    <xf numFmtId="0" fontId="17" fillId="0" borderId="23" xfId="0" applyFont="1" applyFill="1" applyBorder="1" applyAlignment="1" applyProtection="1">
      <alignment horizontal="right" vertical="center"/>
    </xf>
    <xf numFmtId="0" fontId="17" fillId="0" borderId="117" xfId="0" applyFont="1" applyFill="1" applyBorder="1" applyAlignment="1" applyProtection="1">
      <alignment horizontal="right" vertical="center"/>
    </xf>
    <xf numFmtId="0" fontId="17" fillId="0" borderId="118" xfId="0" applyFont="1" applyFill="1" applyBorder="1" applyAlignment="1" applyProtection="1">
      <alignment horizontal="right" vertical="center"/>
    </xf>
    <xf numFmtId="0" fontId="17" fillId="0" borderId="119" xfId="0" applyFont="1" applyFill="1" applyBorder="1" applyAlignment="1" applyProtection="1">
      <alignment horizontal="right" vertical="center"/>
    </xf>
    <xf numFmtId="0" fontId="17" fillId="0" borderId="95" xfId="0" applyFont="1" applyFill="1" applyBorder="1" applyAlignment="1" applyProtection="1">
      <alignment horizontal="right" vertical="center"/>
    </xf>
    <xf numFmtId="0" fontId="17" fillId="0" borderId="96" xfId="0" applyFont="1" applyFill="1" applyBorder="1" applyAlignment="1" applyProtection="1">
      <alignment horizontal="right" vertical="center"/>
    </xf>
    <xf numFmtId="0" fontId="17" fillId="0" borderId="120" xfId="0" applyFont="1" applyFill="1" applyBorder="1" applyAlignment="1" applyProtection="1">
      <alignment horizontal="right" vertical="center"/>
    </xf>
    <xf numFmtId="0" fontId="4" fillId="0" borderId="121" xfId="0" applyFont="1" applyFill="1" applyBorder="1" applyAlignment="1" applyProtection="1">
      <alignment horizontal="right" vertical="center"/>
    </xf>
    <xf numFmtId="0" fontId="4" fillId="0" borderId="122" xfId="0" applyFont="1" applyFill="1" applyBorder="1" applyAlignment="1" applyProtection="1">
      <alignment horizontal="right" vertical="center"/>
    </xf>
    <xf numFmtId="0" fontId="4" fillId="0" borderId="123" xfId="0" applyFont="1" applyFill="1" applyBorder="1" applyAlignment="1" applyProtection="1">
      <alignment horizontal="right" vertical="center"/>
    </xf>
    <xf numFmtId="0" fontId="17" fillId="0" borderId="23" xfId="0" applyFont="1" applyBorder="1" applyAlignment="1" applyProtection="1">
      <alignment horizontal="right" vertical="center"/>
    </xf>
    <xf numFmtId="0" fontId="17" fillId="0" borderId="124" xfId="0" applyFont="1" applyFill="1" applyBorder="1" applyAlignment="1" applyProtection="1">
      <alignment horizontal="right" vertical="center"/>
    </xf>
    <xf numFmtId="0" fontId="17" fillId="0" borderId="125" xfId="0" applyFont="1" applyFill="1" applyBorder="1" applyAlignment="1" applyProtection="1">
      <alignment horizontal="right" vertical="center"/>
    </xf>
    <xf numFmtId="0" fontId="17" fillId="0" borderId="126" xfId="0" applyFont="1" applyFill="1" applyBorder="1" applyAlignment="1" applyProtection="1">
      <alignment horizontal="right" vertical="center"/>
    </xf>
    <xf numFmtId="0" fontId="19" fillId="0" borderId="127" xfId="0" applyFont="1" applyFill="1" applyBorder="1" applyAlignment="1" applyProtection="1">
      <alignment horizontal="right" vertical="center"/>
    </xf>
    <xf numFmtId="189" fontId="4" fillId="0" borderId="0" xfId="15" applyNumberFormat="1" applyFont="1" applyFill="1" applyBorder="1" applyAlignment="1" applyProtection="1"/>
    <xf numFmtId="0" fontId="17" fillId="0" borderId="120" xfId="0" applyFont="1" applyBorder="1" applyAlignment="1" applyProtection="1">
      <alignment horizontal="right" vertical="center"/>
    </xf>
    <xf numFmtId="0" fontId="82" fillId="0" borderId="23" xfId="0" applyFont="1" applyFill="1" applyBorder="1" applyAlignment="1" applyProtection="1">
      <alignment horizontal="right" vertical="center"/>
    </xf>
    <xf numFmtId="44" fontId="7" fillId="0" borderId="58" xfId="0" applyNumberFormat="1" applyFont="1" applyBorder="1" applyAlignment="1" applyProtection="1">
      <alignment vertical="center"/>
    </xf>
    <xf numFmtId="44" fontId="4" fillId="0" borderId="10" xfId="0" applyNumberFormat="1" applyFont="1" applyFill="1" applyBorder="1" applyAlignment="1" applyProtection="1"/>
    <xf numFmtId="44" fontId="4" fillId="0" borderId="25" xfId="0" applyNumberFormat="1" applyFont="1" applyFill="1" applyBorder="1" applyAlignment="1" applyProtection="1"/>
    <xf numFmtId="44" fontId="5" fillId="0" borderId="10" xfId="0" applyNumberFormat="1" applyFont="1" applyFill="1" applyBorder="1" applyAlignment="1" applyProtection="1"/>
    <xf numFmtId="44" fontId="4" fillId="0" borderId="68" xfId="0" applyNumberFormat="1" applyFont="1" applyBorder="1" applyProtection="1"/>
    <xf numFmtId="44" fontId="6" fillId="0" borderId="25" xfId="0" applyNumberFormat="1" applyFont="1" applyFill="1" applyBorder="1" applyAlignment="1" applyProtection="1"/>
    <xf numFmtId="44" fontId="6" fillId="0" borderId="14" xfId="0" applyNumberFormat="1" applyFont="1" applyFill="1" applyBorder="1" applyAlignment="1" applyProtection="1"/>
    <xf numFmtId="44" fontId="6" fillId="0" borderId="113" xfId="0" applyNumberFormat="1" applyFont="1" applyFill="1" applyBorder="1" applyAlignment="1" applyProtection="1"/>
    <xf numFmtId="44" fontId="5" fillId="0" borderId="10"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4" fillId="0" borderId="10" xfId="0" applyNumberFormat="1" applyFont="1" applyBorder="1" applyAlignment="1" applyProtection="1"/>
    <xf numFmtId="44" fontId="4" fillId="0" borderId="14" xfId="0" applyNumberFormat="1" applyFont="1" applyBorder="1" applyAlignment="1" applyProtection="1"/>
    <xf numFmtId="44" fontId="7" fillId="0" borderId="25" xfId="0" applyNumberFormat="1" applyFont="1" applyBorder="1" applyAlignment="1" applyProtection="1"/>
    <xf numFmtId="44" fontId="5" fillId="0" borderId="37" xfId="0" applyNumberFormat="1" applyFont="1" applyFill="1" applyBorder="1" applyAlignment="1" applyProtection="1"/>
    <xf numFmtId="44" fontId="72" fillId="0" borderId="14" xfId="0" applyNumberFormat="1" applyFont="1" applyFill="1" applyBorder="1" applyAlignment="1" applyProtection="1"/>
    <xf numFmtId="44" fontId="6" fillId="0" borderId="10" xfId="0" applyNumberFormat="1" applyFont="1" applyFill="1" applyBorder="1" applyAlignment="1" applyProtection="1"/>
    <xf numFmtId="44" fontId="5" fillId="0" borderId="52" xfId="0" applyNumberFormat="1" applyFont="1" applyFill="1" applyBorder="1" applyAlignment="1" applyProtection="1"/>
    <xf numFmtId="44" fontId="4" fillId="0" borderId="68" xfId="0" applyNumberFormat="1" applyFont="1" applyFill="1" applyBorder="1" applyAlignment="1" applyProtection="1"/>
    <xf numFmtId="44" fontId="7" fillId="0" borderId="80" xfId="0" applyNumberFormat="1" applyFont="1" applyBorder="1" applyAlignment="1" applyProtection="1">
      <alignment vertical="center"/>
    </xf>
    <xf numFmtId="44" fontId="4" fillId="0" borderId="10" xfId="0" applyNumberFormat="1" applyFont="1" applyFill="1" applyBorder="1" applyAlignment="1" applyProtection="1">
      <alignment vertical="center"/>
    </xf>
    <xf numFmtId="44" fontId="4" fillId="0" borderId="14" xfId="0" applyNumberFormat="1" applyFont="1" applyFill="1" applyBorder="1" applyAlignment="1" applyProtection="1">
      <alignment vertical="center"/>
    </xf>
    <xf numFmtId="44" fontId="4" fillId="0" borderId="25" xfId="0" applyNumberFormat="1" applyFont="1" applyFill="1" applyBorder="1" applyAlignment="1" applyProtection="1">
      <alignment vertical="center"/>
    </xf>
    <xf numFmtId="44" fontId="4" fillId="0" borderId="68" xfId="0" applyNumberFormat="1" applyFont="1" applyBorder="1" applyAlignment="1" applyProtection="1">
      <alignment vertical="center"/>
    </xf>
    <xf numFmtId="44" fontId="6" fillId="0" borderId="25" xfId="0" applyNumberFormat="1" applyFont="1" applyFill="1" applyBorder="1" applyAlignment="1" applyProtection="1">
      <alignment vertical="center"/>
    </xf>
    <xf numFmtId="44" fontId="6" fillId="0" borderId="14" xfId="0" applyNumberFormat="1" applyFont="1" applyFill="1" applyBorder="1" applyAlignment="1" applyProtection="1">
      <alignment vertical="center"/>
    </xf>
    <xf numFmtId="44" fontId="6" fillId="0" borderId="113" xfId="0" applyNumberFormat="1" applyFont="1" applyFill="1" applyBorder="1" applyAlignment="1" applyProtection="1">
      <alignment vertical="center"/>
    </xf>
    <xf numFmtId="44" fontId="4" fillId="0" borderId="10" xfId="0" applyNumberFormat="1" applyFont="1" applyBorder="1" applyAlignment="1" applyProtection="1">
      <alignment vertical="center"/>
    </xf>
    <xf numFmtId="44" fontId="4" fillId="0" borderId="14" xfId="0" applyNumberFormat="1" applyFont="1" applyBorder="1" applyAlignment="1" applyProtection="1">
      <alignment vertical="center"/>
    </xf>
    <xf numFmtId="44" fontId="7" fillId="0" borderId="25" xfId="0" applyNumberFormat="1" applyFont="1" applyBorder="1" applyAlignment="1" applyProtection="1">
      <alignment vertical="center"/>
    </xf>
    <xf numFmtId="44" fontId="72" fillId="0" borderId="14" xfId="0" applyNumberFormat="1" applyFont="1" applyFill="1" applyBorder="1" applyAlignment="1" applyProtection="1">
      <alignment vertical="center"/>
    </xf>
    <xf numFmtId="44" fontId="6" fillId="0" borderId="10" xfId="0" applyNumberFormat="1" applyFont="1" applyFill="1" applyBorder="1" applyAlignment="1" applyProtection="1">
      <alignment vertical="center"/>
    </xf>
    <xf numFmtId="44" fontId="5" fillId="0" borderId="52" xfId="0" applyNumberFormat="1" applyFont="1" applyFill="1" applyBorder="1" applyAlignment="1" applyProtection="1">
      <alignment vertical="center"/>
    </xf>
    <xf numFmtId="44" fontId="72" fillId="0" borderId="68" xfId="0" applyNumberFormat="1" applyFont="1" applyFill="1" applyBorder="1" applyAlignment="1" applyProtection="1">
      <alignment vertical="center"/>
    </xf>
    <xf numFmtId="0" fontId="41" fillId="0" borderId="25" xfId="0" applyFont="1" applyBorder="1" applyAlignment="1" applyProtection="1">
      <alignment horizontal="left" vertical="center"/>
    </xf>
    <xf numFmtId="0" fontId="17" fillId="0" borderId="30" xfId="0" applyFont="1" applyBorder="1" applyAlignment="1">
      <alignment horizontal="right" vertical="center"/>
    </xf>
    <xf numFmtId="0" fontId="32" fillId="0" borderId="30" xfId="0" applyFont="1" applyFill="1" applyBorder="1" applyAlignment="1" applyProtection="1">
      <alignment horizontal="left" vertical="center"/>
    </xf>
    <xf numFmtId="44" fontId="24" fillId="5" borderId="49" xfId="0" applyNumberFormat="1" applyFont="1" applyFill="1" applyBorder="1" applyAlignment="1" applyProtection="1">
      <alignment vertical="center"/>
      <protection locked="0"/>
    </xf>
    <xf numFmtId="44" fontId="4" fillId="0" borderId="49" xfId="0" applyNumberFormat="1" applyFont="1" applyBorder="1" applyAlignment="1" applyProtection="1">
      <alignment vertical="center"/>
    </xf>
    <xf numFmtId="44" fontId="4" fillId="0" borderId="86" xfId="0" applyNumberFormat="1" applyFont="1" applyBorder="1" applyAlignment="1" applyProtection="1">
      <alignment vertical="center"/>
    </xf>
    <xf numFmtId="44" fontId="7" fillId="0" borderId="71" xfId="0" applyNumberFormat="1" applyFont="1" applyBorder="1" applyAlignment="1" applyProtection="1">
      <alignment vertical="center"/>
    </xf>
    <xf numFmtId="44" fontId="7" fillId="0" borderId="98" xfId="0" applyNumberFormat="1" applyFont="1" applyBorder="1" applyAlignment="1" applyProtection="1">
      <alignment vertical="center"/>
    </xf>
    <xf numFmtId="44" fontId="24" fillId="0" borderId="102" xfId="0" applyNumberFormat="1" applyFont="1" applyFill="1" applyBorder="1" applyAlignment="1" applyProtection="1">
      <alignment vertical="center"/>
    </xf>
    <xf numFmtId="44" fontId="4" fillId="0" borderId="102" xfId="0" applyNumberFormat="1" applyFont="1" applyFill="1" applyBorder="1" applyAlignment="1" applyProtection="1">
      <alignment vertical="center"/>
    </xf>
    <xf numFmtId="44" fontId="4" fillId="0" borderId="15" xfId="0" applyNumberFormat="1" applyFont="1" applyFill="1" applyBorder="1" applyAlignment="1" applyProtection="1">
      <alignment vertical="center"/>
    </xf>
    <xf numFmtId="44" fontId="24" fillId="5" borderId="128" xfId="0" applyNumberFormat="1" applyFont="1" applyFill="1" applyBorder="1" applyAlignment="1" applyProtection="1">
      <alignment vertical="center"/>
      <protection locked="0"/>
    </xf>
    <xf numFmtId="44" fontId="4" fillId="0" borderId="82" xfId="0" applyNumberFormat="1" applyFont="1" applyBorder="1" applyAlignment="1" applyProtection="1">
      <alignment vertical="center"/>
    </xf>
    <xf numFmtId="44" fontId="17" fillId="5" borderId="105" xfId="0" applyNumberFormat="1" applyFont="1" applyFill="1" applyBorder="1" applyAlignment="1" applyProtection="1">
      <alignment horizontal="right" vertical="center"/>
      <protection locked="0"/>
    </xf>
    <xf numFmtId="44" fontId="17" fillId="5" borderId="33" xfId="0" applyNumberFormat="1" applyFont="1" applyFill="1" applyBorder="1" applyAlignment="1" applyProtection="1">
      <alignment horizontal="right" vertical="center"/>
      <protection locked="0"/>
    </xf>
    <xf numFmtId="0" fontId="0" fillId="0" borderId="30" xfId="0" applyBorder="1"/>
    <xf numFmtId="0" fontId="29"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0" xfId="0" applyFill="1" applyBorder="1" applyAlignment="1">
      <alignment vertical="center"/>
    </xf>
    <xf numFmtId="0" fontId="29" fillId="3" borderId="4" xfId="0"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52" xfId="0" applyBorder="1" applyAlignment="1">
      <alignment horizontal="center" vertical="center"/>
    </xf>
    <xf numFmtId="0" fontId="30" fillId="2" borderId="140" xfId="0" applyFont="1" applyFill="1" applyBorder="1" applyAlignment="1" applyProtection="1">
      <alignment horizontal="center" vertical="center" wrapText="1"/>
    </xf>
    <xf numFmtId="0" fontId="30" fillId="2" borderId="141" xfId="0" applyFont="1" applyFill="1" applyBorder="1" applyAlignment="1" applyProtection="1">
      <alignment horizontal="center" vertical="center" wrapText="1"/>
    </xf>
    <xf numFmtId="0" fontId="17" fillId="0" borderId="144" xfId="0" applyFont="1" applyFill="1" applyBorder="1" applyAlignment="1" applyProtection="1">
      <alignment horizontal="right" vertical="center" wrapText="1"/>
    </xf>
    <xf numFmtId="0" fontId="14" fillId="0" borderId="145" xfId="0" applyFont="1" applyBorder="1" applyAlignment="1" applyProtection="1">
      <alignment horizontal="right" vertical="center" wrapText="1"/>
    </xf>
    <xf numFmtId="0" fontId="14" fillId="0" borderId="146" xfId="0" applyFont="1" applyBorder="1" applyAlignment="1" applyProtection="1">
      <alignment horizontal="right" vertical="center" wrapText="1"/>
    </xf>
    <xf numFmtId="0" fontId="41" fillId="0" borderId="20" xfId="0" applyFont="1" applyBorder="1" applyAlignment="1" applyProtection="1">
      <alignment horizontal="right" vertical="center"/>
    </xf>
    <xf numFmtId="0" fontId="41" fillId="0" borderId="7" xfId="0" applyFont="1" applyBorder="1" applyAlignment="1" applyProtection="1">
      <alignment horizontal="right" vertical="center"/>
    </xf>
    <xf numFmtId="0" fontId="41" fillId="0" borderId="17" xfId="0" applyFont="1" applyBorder="1" applyAlignment="1" applyProtection="1">
      <alignment horizontal="right" vertical="center"/>
    </xf>
    <xf numFmtId="0" fontId="42" fillId="0" borderId="13" xfId="0" applyFont="1" applyBorder="1" applyAlignment="1" applyProtection="1">
      <alignment horizontal="center" vertical="center" wrapText="1"/>
    </xf>
    <xf numFmtId="0" fontId="0" fillId="0" borderId="0" xfId="0" applyBorder="1" applyAlignment="1">
      <alignment horizontal="center" vertical="center"/>
    </xf>
    <xf numFmtId="0" fontId="52" fillId="0" borderId="13" xfId="0" applyFont="1" applyBorder="1" applyAlignment="1" applyProtection="1">
      <alignment horizontal="center" vertical="center"/>
    </xf>
    <xf numFmtId="0" fontId="52" fillId="0" borderId="13" xfId="0" applyFont="1" applyBorder="1" applyAlignment="1" applyProtection="1">
      <alignment horizontal="center" vertical="center" wrapText="1"/>
    </xf>
    <xf numFmtId="0" fontId="0" fillId="5" borderId="29" xfId="0" applyFill="1" applyBorder="1" applyAlignment="1" applyProtection="1">
      <alignment vertical="center"/>
      <protection locked="0"/>
    </xf>
    <xf numFmtId="0" fontId="0" fillId="5" borderId="24" xfId="0" applyFill="1" applyBorder="1" applyAlignment="1" applyProtection="1">
      <alignment vertical="center"/>
      <protection locked="0"/>
    </xf>
    <xf numFmtId="0" fontId="32" fillId="0" borderId="57" xfId="0" applyFont="1" applyFill="1" applyBorder="1" applyAlignment="1" applyProtection="1">
      <alignment horizontal="right" vertical="center"/>
    </xf>
    <xf numFmtId="0" fontId="0" fillId="0" borderId="40" xfId="0" applyBorder="1" applyAlignment="1">
      <alignment horizontal="right" vertical="center"/>
    </xf>
    <xf numFmtId="0" fontId="0" fillId="0" borderId="41" xfId="0" applyBorder="1" applyAlignment="1">
      <alignment horizontal="right" vertical="center"/>
    </xf>
    <xf numFmtId="0" fontId="19" fillId="5" borderId="42" xfId="0" applyFont="1" applyFill="1" applyBorder="1" applyAlignment="1" applyProtection="1">
      <alignment vertical="center"/>
      <protection locked="0"/>
    </xf>
    <xf numFmtId="0" fontId="0" fillId="5" borderId="40" xfId="0" applyFill="1" applyBorder="1" applyAlignment="1" applyProtection="1">
      <alignment vertical="center"/>
      <protection locked="0"/>
    </xf>
    <xf numFmtId="0" fontId="0" fillId="5" borderId="53" xfId="0" applyFill="1" applyBorder="1" applyAlignment="1" applyProtection="1">
      <alignment vertical="center"/>
      <protection locked="0"/>
    </xf>
    <xf numFmtId="0" fontId="19" fillId="5" borderId="129" xfId="0" applyFont="1"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5" borderId="66" xfId="0" applyFill="1" applyBorder="1" applyAlignment="1" applyProtection="1">
      <alignment vertical="center"/>
      <protection locked="0"/>
    </xf>
    <xf numFmtId="0" fontId="17" fillId="0" borderId="21" xfId="0" applyFont="1" applyFill="1" applyBorder="1" applyAlignment="1" applyProtection="1">
      <alignment horizontal="right" vertical="center"/>
    </xf>
    <xf numFmtId="0" fontId="14" fillId="0" borderId="22" xfId="0" applyFont="1" applyBorder="1" applyAlignment="1" applyProtection="1">
      <alignment horizontal="right" vertical="center"/>
    </xf>
    <xf numFmtId="0" fontId="14" fillId="0" borderId="23" xfId="0" applyFont="1" applyBorder="1" applyAlignment="1" applyProtection="1">
      <alignment horizontal="right" vertical="center"/>
    </xf>
    <xf numFmtId="0" fontId="19" fillId="5" borderId="29" xfId="0" applyFont="1" applyFill="1" applyBorder="1" applyAlignment="1" applyProtection="1">
      <alignment vertical="center"/>
      <protection locked="0"/>
    </xf>
    <xf numFmtId="0" fontId="0" fillId="5" borderId="8" xfId="0" applyFill="1" applyBorder="1" applyAlignment="1" applyProtection="1">
      <alignment vertical="center"/>
      <protection locked="0"/>
    </xf>
    <xf numFmtId="0" fontId="19" fillId="5" borderId="42" xfId="0" applyFont="1" applyFill="1" applyBorder="1" applyAlignment="1" applyProtection="1">
      <alignment vertical="center" wrapText="1"/>
      <protection locked="0"/>
    </xf>
    <xf numFmtId="0" fontId="0" fillId="5" borderId="40" xfId="0" applyFill="1" applyBorder="1" applyAlignment="1" applyProtection="1">
      <alignment vertical="center" wrapText="1"/>
      <protection locked="0"/>
    </xf>
    <xf numFmtId="0" fontId="0" fillId="5" borderId="41" xfId="0" applyFill="1" applyBorder="1" applyAlignment="1" applyProtection="1">
      <alignment vertical="center" wrapText="1"/>
      <protection locked="0"/>
    </xf>
    <xf numFmtId="191" fontId="17" fillId="0" borderId="130" xfId="0" applyNumberFormat="1" applyFont="1" applyFill="1" applyBorder="1" applyAlignment="1" applyProtection="1">
      <alignment horizontal="left" vertical="center" wrapText="1"/>
    </xf>
    <xf numFmtId="191" fontId="39" fillId="0" borderId="131" xfId="0" applyNumberFormat="1" applyFont="1" applyBorder="1" applyAlignment="1" applyProtection="1">
      <alignment horizontal="left" vertical="center" wrapText="1"/>
    </xf>
    <xf numFmtId="191" fontId="19" fillId="0" borderId="132" xfId="0" applyNumberFormat="1" applyFont="1" applyFill="1" applyBorder="1" applyAlignment="1" applyProtection="1">
      <alignment horizontal="left" vertical="center" wrapText="1"/>
    </xf>
    <xf numFmtId="191" fontId="35" fillId="0" borderId="133" xfId="0" applyNumberFormat="1" applyFont="1" applyBorder="1" applyAlignment="1" applyProtection="1">
      <alignment vertical="center" wrapText="1"/>
    </xf>
    <xf numFmtId="0" fontId="0" fillId="0" borderId="133" xfId="0" applyBorder="1" applyAlignment="1">
      <alignment vertical="center"/>
    </xf>
    <xf numFmtId="0" fontId="0" fillId="0" borderId="97" xfId="0" applyBorder="1" applyAlignment="1">
      <alignment vertical="center"/>
    </xf>
    <xf numFmtId="191" fontId="19" fillId="8" borderId="27" xfId="0" applyNumberFormat="1" applyFont="1" applyFill="1" applyBorder="1" applyAlignment="1" applyProtection="1">
      <alignment horizontal="left" vertical="center" wrapText="1"/>
    </xf>
    <xf numFmtId="191" fontId="0" fillId="8" borderId="28" xfId="0" applyNumberFormat="1" applyFill="1" applyBorder="1" applyAlignment="1" applyProtection="1">
      <alignment horizontal="left" vertical="center" wrapText="1"/>
    </xf>
    <xf numFmtId="0" fontId="0" fillId="0" borderId="28" xfId="0" applyBorder="1" applyAlignment="1">
      <alignment vertical="center"/>
    </xf>
    <xf numFmtId="0" fontId="0" fillId="0" borderId="134" xfId="0" applyBorder="1" applyAlignment="1">
      <alignment vertical="center"/>
    </xf>
    <xf numFmtId="0" fontId="17" fillId="0" borderId="3"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18" xfId="0" applyFont="1" applyBorder="1" applyAlignment="1" applyProtection="1">
      <alignment horizontal="right" vertical="center"/>
    </xf>
    <xf numFmtId="0" fontId="4" fillId="0" borderId="135" xfId="0" applyFont="1" applyFill="1" applyBorder="1" applyAlignment="1" applyProtection="1">
      <alignment horizontal="left" vertical="center" wrapText="1"/>
    </xf>
    <xf numFmtId="0" fontId="4" fillId="0" borderId="136" xfId="0" applyFont="1" applyBorder="1" applyAlignment="1" applyProtection="1">
      <alignment horizontal="left" vertical="center" wrapText="1"/>
    </xf>
    <xf numFmtId="0" fontId="4" fillId="0" borderId="107" xfId="0" applyFont="1" applyBorder="1" applyAlignment="1" applyProtection="1">
      <alignment horizontal="left" vertical="center" wrapText="1"/>
    </xf>
    <xf numFmtId="0" fontId="4" fillId="0" borderId="57" xfId="0" applyFont="1" applyFill="1" applyBorder="1" applyAlignment="1" applyProtection="1">
      <alignment horizontal="left" vertical="center" wrapText="1"/>
    </xf>
    <xf numFmtId="0" fontId="4" fillId="0" borderId="40" xfId="0" applyFont="1" applyBorder="1" applyAlignment="1" applyProtection="1">
      <alignment horizontal="left" vertical="center"/>
    </xf>
    <xf numFmtId="0" fontId="4" fillId="0" borderId="41" xfId="0" applyFont="1" applyBorder="1" applyAlignment="1" applyProtection="1">
      <alignment horizontal="left" vertical="center"/>
    </xf>
    <xf numFmtId="0" fontId="4" fillId="0" borderId="40" xfId="0" applyFont="1" applyBorder="1" applyAlignment="1" applyProtection="1">
      <alignment horizontal="left" vertical="center" wrapText="1"/>
    </xf>
    <xf numFmtId="0" fontId="4" fillId="0" borderId="41" xfId="0" applyFont="1" applyBorder="1" applyAlignment="1" applyProtection="1">
      <alignment horizontal="left" vertical="center" wrapText="1"/>
    </xf>
    <xf numFmtId="191" fontId="30" fillId="2" borderId="130" xfId="0" applyNumberFormat="1" applyFont="1" applyFill="1" applyBorder="1" applyAlignment="1" applyProtection="1">
      <alignment horizontal="center" vertical="center" wrapText="1"/>
    </xf>
    <xf numFmtId="191" fontId="0" fillId="0" borderId="131" xfId="0" applyNumberFormat="1" applyBorder="1" applyAlignment="1" applyProtection="1">
      <alignment horizontal="center" vertical="center" wrapText="1"/>
    </xf>
    <xf numFmtId="0" fontId="0" fillId="0" borderId="137" xfId="0" applyBorder="1" applyAlignment="1">
      <alignment horizontal="center" vertical="center" wrapText="1"/>
    </xf>
    <xf numFmtId="0" fontId="71" fillId="0" borderId="130" xfId="0" applyFont="1" applyFill="1" applyBorder="1" applyAlignment="1" applyProtection="1">
      <alignment horizontal="right" vertical="center" wrapText="1"/>
    </xf>
    <xf numFmtId="0" fontId="70" fillId="0" borderId="131" xfId="0" applyFont="1" applyBorder="1" applyAlignment="1" applyProtection="1">
      <alignment horizontal="right" vertical="center" wrapText="1"/>
    </xf>
    <xf numFmtId="0" fontId="70" fillId="0" borderId="137" xfId="0" applyFont="1" applyBorder="1" applyAlignment="1" applyProtection="1">
      <alignment horizontal="right" vertical="center" wrapText="1"/>
    </xf>
    <xf numFmtId="0" fontId="9" fillId="0" borderId="42" xfId="0" applyFont="1" applyFill="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4" fillId="0" borderId="138" xfId="0" applyFont="1" applyFill="1" applyBorder="1" applyAlignment="1" applyProtection="1">
      <alignment horizontal="left" vertical="center" wrapText="1"/>
    </xf>
    <xf numFmtId="0" fontId="4" fillId="0" borderId="139" xfId="0" applyFont="1" applyBorder="1" applyAlignment="1" applyProtection="1">
      <alignment horizontal="left" vertical="center"/>
    </xf>
    <xf numFmtId="0" fontId="4" fillId="0" borderId="109" xfId="0" applyFont="1" applyBorder="1" applyAlignment="1" applyProtection="1">
      <alignment horizontal="left" vertical="center"/>
    </xf>
    <xf numFmtId="191" fontId="19" fillId="0" borderId="26" xfId="0" applyNumberFormat="1" applyFont="1" applyFill="1" applyBorder="1" applyAlignment="1" applyProtection="1">
      <alignment horizontal="left" vertical="center" wrapText="1"/>
    </xf>
    <xf numFmtId="191" fontId="35" fillId="0" borderId="12" xfId="0" applyNumberFormat="1" applyFont="1" applyBorder="1" applyAlignment="1" applyProtection="1">
      <alignment horizontal="left" vertical="center" wrapText="1"/>
    </xf>
    <xf numFmtId="191" fontId="35" fillId="0" borderId="101" xfId="0" applyNumberFormat="1" applyFont="1" applyBorder="1" applyAlignment="1" applyProtection="1">
      <alignment horizontal="left" vertical="center" wrapText="1"/>
    </xf>
    <xf numFmtId="191" fontId="0" fillId="8" borderId="28" xfId="0" applyNumberFormat="1" applyFill="1" applyBorder="1" applyAlignment="1" applyProtection="1">
      <alignment horizontal="left" vertical="center"/>
    </xf>
    <xf numFmtId="191" fontId="0" fillId="8" borderId="134" xfId="0" applyNumberFormat="1" applyFill="1" applyBorder="1" applyAlignment="1" applyProtection="1">
      <alignment horizontal="left" vertical="center"/>
    </xf>
    <xf numFmtId="0" fontId="47" fillId="0" borderId="140" xfId="0" applyFont="1" applyFill="1" applyBorder="1" applyAlignment="1" applyProtection="1">
      <alignment horizontal="left" vertical="center" wrapText="1"/>
    </xf>
    <xf numFmtId="0" fontId="48" fillId="0" borderId="141" xfId="0" applyFont="1" applyBorder="1" applyAlignment="1">
      <alignment horizontal="left" vertical="center"/>
    </xf>
    <xf numFmtId="0" fontId="48" fillId="0" borderId="141" xfId="0" applyFont="1" applyBorder="1" applyAlignment="1">
      <alignment vertical="center"/>
    </xf>
    <xf numFmtId="0" fontId="4" fillId="0" borderId="142" xfId="0" applyFont="1" applyFill="1" applyBorder="1" applyAlignment="1" applyProtection="1">
      <alignment horizontal="left" vertical="center" wrapText="1"/>
    </xf>
    <xf numFmtId="0" fontId="10" fillId="0" borderId="143" xfId="0" applyFont="1" applyFill="1" applyBorder="1" applyAlignment="1" applyProtection="1">
      <alignment horizontal="left" vertical="center" wrapText="1"/>
    </xf>
    <xf numFmtId="0" fontId="39" fillId="0" borderId="143" xfId="0" applyFont="1" applyBorder="1" applyAlignment="1">
      <alignment horizontal="left" vertical="center" wrapText="1"/>
    </xf>
    <xf numFmtId="0" fontId="4" fillId="0" borderId="26"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39" fillId="0" borderId="12" xfId="0" applyFont="1" applyBorder="1" applyAlignment="1">
      <alignment horizontal="left" vertical="center" wrapText="1"/>
    </xf>
    <xf numFmtId="0" fontId="39" fillId="0" borderId="101" xfId="0" applyFont="1" applyBorder="1" applyAlignment="1">
      <alignment horizontal="left" vertical="center" wrapText="1"/>
    </xf>
    <xf numFmtId="0" fontId="19" fillId="0" borderId="20" xfId="0" applyFont="1" applyFill="1" applyBorder="1" applyAlignment="1" applyProtection="1">
      <alignment horizontal="left" vertical="center" wrapText="1"/>
    </xf>
    <xf numFmtId="0" fontId="17" fillId="0" borderId="7" xfId="0" applyFont="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0" xfId="0" applyFont="1" applyBorder="1" applyAlignment="1" applyProtection="1">
      <alignment horizontal="left" vertical="center"/>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3" xfId="0" applyFont="1" applyBorder="1" applyAlignment="1" applyProtection="1">
      <alignment vertical="center"/>
    </xf>
    <xf numFmtId="0" fontId="14" fillId="0" borderId="0" xfId="0" applyFont="1" applyBorder="1" applyAlignment="1" applyProtection="1">
      <alignment vertical="center"/>
    </xf>
    <xf numFmtId="0" fontId="77" fillId="0" borderId="4" xfId="0" applyFont="1" applyBorder="1" applyAlignment="1">
      <alignment horizontal="center" vertical="center"/>
    </xf>
    <xf numFmtId="0" fontId="78" fillId="0" borderId="4" xfId="0" applyFont="1" applyBorder="1" applyAlignment="1">
      <alignment vertical="center"/>
    </xf>
    <xf numFmtId="0" fontId="29" fillId="0" borderId="4" xfId="0" applyFont="1" applyBorder="1" applyAlignment="1" applyProtection="1">
      <alignment horizontal="center" vertical="center" wrapText="1"/>
    </xf>
    <xf numFmtId="0" fontId="68" fillId="0" borderId="4" xfId="0" applyFont="1" applyBorder="1" applyAlignment="1">
      <alignment horizontal="center" vertical="center" wrapText="1"/>
    </xf>
    <xf numFmtId="0" fontId="68" fillId="0" borderId="52" xfId="0" applyFont="1" applyBorder="1" applyAlignment="1">
      <alignment horizontal="center" vertical="center" wrapText="1"/>
    </xf>
    <xf numFmtId="210" fontId="29" fillId="0" borderId="0" xfId="13" applyNumberFormat="1" applyFont="1" applyBorder="1" applyAlignment="1" applyProtection="1">
      <alignment horizontal="center" vertical="center"/>
    </xf>
    <xf numFmtId="0" fontId="68" fillId="0" borderId="0" xfId="0" applyFont="1" applyAlignment="1">
      <alignment vertical="center"/>
    </xf>
    <xf numFmtId="0" fontId="68" fillId="0" borderId="10" xfId="0" applyFont="1" applyBorder="1" applyAlignment="1">
      <alignment vertical="center"/>
    </xf>
    <xf numFmtId="0" fontId="64" fillId="0" borderId="0" xfId="0" applyFont="1" applyBorder="1" applyAlignment="1" applyProtection="1">
      <alignment horizontal="left" vertical="center"/>
    </xf>
    <xf numFmtId="0" fontId="66" fillId="0" borderId="0" xfId="0" applyFont="1" applyBorder="1" applyAlignment="1">
      <alignment horizontal="left" vertical="center"/>
    </xf>
    <xf numFmtId="0" fontId="61" fillId="0" borderId="7" xfId="0" applyNumberFormat="1" applyFont="1" applyBorder="1" applyAlignment="1" applyProtection="1">
      <alignment horizontal="left" vertical="center"/>
    </xf>
    <xf numFmtId="0" fontId="4" fillId="0" borderId="7" xfId="0" applyFont="1" applyBorder="1" applyAlignment="1">
      <alignment vertical="center"/>
    </xf>
    <xf numFmtId="0" fontId="37" fillId="0" borderId="3" xfId="0" applyFont="1" applyBorder="1" applyAlignment="1" applyProtection="1">
      <alignment horizontal="center" vertical="center"/>
    </xf>
    <xf numFmtId="0" fontId="37" fillId="0" borderId="0" xfId="0" applyFont="1" applyAlignment="1">
      <alignment horizontal="center" vertical="center"/>
    </xf>
    <xf numFmtId="0" fontId="41" fillId="0" borderId="0" xfId="0" quotePrefix="1" applyFont="1" applyFill="1" applyBorder="1" applyAlignment="1" applyProtection="1">
      <alignment horizontal="left" vertical="center" wrapText="1"/>
    </xf>
    <xf numFmtId="0" fontId="56" fillId="0" borderId="0" xfId="0" applyFont="1" applyBorder="1" applyAlignment="1" applyProtection="1">
      <alignment horizontal="left" vertical="center" wrapText="1"/>
    </xf>
    <xf numFmtId="0" fontId="63" fillId="0" borderId="7" xfId="13" applyNumberFormat="1" applyFont="1" applyFill="1" applyBorder="1" applyAlignment="1" applyProtection="1">
      <alignment horizontal="left" vertical="center" wrapText="1"/>
    </xf>
    <xf numFmtId="0" fontId="14" fillId="0" borderId="7" xfId="0" applyFont="1" applyBorder="1" applyAlignment="1">
      <alignment horizontal="left" vertical="center" wrapText="1"/>
    </xf>
    <xf numFmtId="0" fontId="57" fillId="0" borderId="7" xfId="0" applyFont="1" applyBorder="1" applyAlignment="1" applyProtection="1">
      <alignment vertical="center"/>
    </xf>
    <xf numFmtId="0" fontId="41" fillId="0" borderId="7" xfId="0" applyFont="1" applyBorder="1" applyAlignment="1">
      <alignment vertical="center"/>
    </xf>
    <xf numFmtId="49" fontId="41" fillId="0" borderId="0" xfId="0" applyNumberFormat="1" applyFont="1" applyBorder="1" applyAlignment="1">
      <alignment vertical="center"/>
    </xf>
    <xf numFmtId="0" fontId="56" fillId="0" borderId="0" xfId="0" applyFont="1" applyBorder="1" applyAlignment="1">
      <alignment vertical="center"/>
    </xf>
    <xf numFmtId="0" fontId="41" fillId="0" borderId="0" xfId="0" applyFont="1" applyBorder="1" applyAlignment="1">
      <alignment horizontal="left" vertical="center"/>
    </xf>
    <xf numFmtId="1" fontId="41" fillId="0" borderId="0" xfId="0" applyNumberFormat="1" applyFont="1" applyBorder="1" applyAlignment="1" applyProtection="1">
      <alignment horizontal="left" vertical="center"/>
    </xf>
    <xf numFmtId="203" fontId="55" fillId="0" borderId="0" xfId="0" applyNumberFormat="1" applyFont="1" applyBorder="1" applyAlignment="1" applyProtection="1">
      <alignment horizontal="left" vertical="center"/>
    </xf>
    <xf numFmtId="0" fontId="41" fillId="0" borderId="0" xfId="0" applyFont="1" applyBorder="1" applyAlignment="1">
      <alignment vertical="center"/>
    </xf>
    <xf numFmtId="0" fontId="17" fillId="5" borderId="7" xfId="0" applyFont="1" applyFill="1" applyBorder="1" applyAlignment="1" applyProtection="1">
      <alignment horizontal="left" vertical="center" wrapText="1"/>
      <protection locked="0"/>
    </xf>
    <xf numFmtId="49" fontId="41" fillId="0" borderId="0" xfId="0" quotePrefix="1" applyNumberFormat="1" applyFont="1" applyFill="1" applyBorder="1" applyAlignment="1" applyProtection="1">
      <alignment horizontal="left" vertical="center" wrapText="1"/>
    </xf>
    <xf numFmtId="49" fontId="56" fillId="0" borderId="0" xfId="0" applyNumberFormat="1" applyFont="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right" vertical="center"/>
    </xf>
    <xf numFmtId="0" fontId="17" fillId="0" borderId="0" xfId="0" applyFont="1" applyBorder="1" applyAlignment="1" applyProtection="1">
      <alignment vertical="center"/>
    </xf>
    <xf numFmtId="0" fontId="41" fillId="0" borderId="0" xfId="0" applyNumberFormat="1" applyFont="1" applyBorder="1" applyAlignment="1" applyProtection="1">
      <alignment horizontal="left" vertical="center"/>
    </xf>
    <xf numFmtId="0" fontId="41" fillId="0" borderId="0" xfId="0" applyFont="1" applyBorder="1" applyAlignment="1" applyProtection="1">
      <alignment horizontal="left" vertical="center"/>
    </xf>
    <xf numFmtId="0" fontId="56" fillId="0" borderId="0" xfId="0" applyFont="1" applyBorder="1" applyAlignment="1">
      <alignment horizontal="left" vertical="center"/>
    </xf>
    <xf numFmtId="185" fontId="32" fillId="0" borderId="7" xfId="0" applyNumberFormat="1" applyFont="1" applyFill="1" applyBorder="1" applyAlignment="1" applyProtection="1">
      <alignment horizontal="right" vertical="center"/>
    </xf>
    <xf numFmtId="0" fontId="32" fillId="0" borderId="7" xfId="0" applyFont="1" applyBorder="1" applyAlignment="1" applyProtection="1">
      <alignment horizontal="right" vertical="center"/>
    </xf>
    <xf numFmtId="0" fontId="19" fillId="0" borderId="77" xfId="0" applyFont="1" applyFill="1" applyBorder="1" applyAlignment="1" applyProtection="1">
      <alignment horizontal="right" vertical="center"/>
    </xf>
    <xf numFmtId="0" fontId="17" fillId="0" borderId="7" xfId="0" applyFont="1" applyBorder="1" applyAlignment="1" applyProtection="1">
      <alignment vertical="center"/>
    </xf>
    <xf numFmtId="210" fontId="55" fillId="0" borderId="0" xfId="13" applyNumberFormat="1" applyFont="1" applyFill="1" applyBorder="1" applyAlignment="1" applyProtection="1">
      <alignment vertical="center"/>
    </xf>
    <xf numFmtId="0" fontId="14" fillId="0" borderId="10" xfId="0" applyFont="1" applyBorder="1" applyAlignment="1">
      <alignment vertical="center"/>
    </xf>
    <xf numFmtId="0" fontId="19" fillId="0" borderId="6" xfId="0" applyFont="1" applyBorder="1" applyAlignment="1" applyProtection="1">
      <alignment horizontal="left" vertical="center"/>
    </xf>
    <xf numFmtId="0" fontId="14" fillId="0" borderId="4" xfId="0" applyFont="1" applyBorder="1" applyAlignment="1">
      <alignment horizontal="left" vertical="center"/>
    </xf>
    <xf numFmtId="219" fontId="41" fillId="0" borderId="0" xfId="0" applyNumberFormat="1" applyFont="1" applyBorder="1" applyAlignment="1" applyProtection="1">
      <alignment horizontal="left" vertical="center"/>
    </xf>
    <xf numFmtId="219" fontId="41" fillId="0" borderId="0" xfId="0" applyNumberFormat="1" applyFont="1" applyBorder="1" applyAlignment="1">
      <alignment vertical="center"/>
    </xf>
    <xf numFmtId="0" fontId="19" fillId="0" borderId="0" xfId="0" applyFont="1" applyBorder="1" applyAlignment="1">
      <alignment vertical="center"/>
    </xf>
    <xf numFmtId="0" fontId="14" fillId="0" borderId="0" xfId="0" applyFont="1" applyBorder="1" applyAlignment="1">
      <alignment vertical="center"/>
    </xf>
    <xf numFmtId="0" fontId="41" fillId="0" borderId="7" xfId="0" applyFont="1" applyBorder="1" applyAlignment="1" applyProtection="1">
      <alignment horizontal="left" vertical="center"/>
    </xf>
    <xf numFmtId="0" fontId="56" fillId="0" borderId="7" xfId="0" applyFont="1" applyBorder="1" applyAlignment="1">
      <alignment vertical="center"/>
    </xf>
    <xf numFmtId="0" fontId="56" fillId="0" borderId="25" xfId="0" applyFont="1" applyBorder="1" applyAlignment="1">
      <alignment vertical="center"/>
    </xf>
    <xf numFmtId="219" fontId="41" fillId="0" borderId="0" xfId="0" applyNumberFormat="1" applyFont="1" applyBorder="1" applyAlignment="1">
      <alignment horizontal="left" vertical="center"/>
    </xf>
    <xf numFmtId="219" fontId="14" fillId="0" borderId="0" xfId="0" applyNumberFormat="1" applyFont="1" applyBorder="1" applyAlignment="1">
      <alignment vertical="center"/>
    </xf>
    <xf numFmtId="0" fontId="41" fillId="0" borderId="0" xfId="0" applyFont="1" applyFill="1" applyBorder="1" applyAlignment="1" applyProtection="1">
      <alignment horizontal="left" vertical="center"/>
    </xf>
    <xf numFmtId="9" fontId="4" fillId="0" borderId="3" xfId="0" applyNumberFormat="1" applyFont="1" applyFill="1" applyBorder="1" applyAlignment="1" applyProtection="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19" fillId="0" borderId="3" xfId="0" applyFont="1" applyFill="1" applyBorder="1" applyAlignment="1" applyProtection="1">
      <alignment horizontal="right" vertical="center"/>
    </xf>
    <xf numFmtId="0" fontId="17" fillId="0" borderId="0" xfId="0" applyFont="1" applyBorder="1" applyAlignment="1" applyProtection="1">
      <alignment horizontal="right" vertical="center"/>
    </xf>
    <xf numFmtId="1" fontId="41" fillId="0" borderId="0" xfId="0" applyNumberFormat="1" applyFont="1" applyBorder="1" applyAlignment="1" applyProtection="1">
      <alignment horizontal="left"/>
    </xf>
    <xf numFmtId="0" fontId="56" fillId="0" borderId="0" xfId="0" applyFont="1" applyBorder="1" applyAlignment="1"/>
    <xf numFmtId="0" fontId="41" fillId="0" borderId="0" xfId="0" applyNumberFormat="1" applyFont="1" applyBorder="1" applyAlignment="1" applyProtection="1">
      <alignment horizontal="left"/>
    </xf>
    <xf numFmtId="0" fontId="41" fillId="0" borderId="0" xfId="0" applyFont="1" applyBorder="1" applyAlignment="1" applyProtection="1">
      <alignment horizontal="left"/>
    </xf>
    <xf numFmtId="0" fontId="17" fillId="6" borderId="7" xfId="0" applyFont="1" applyFill="1" applyBorder="1" applyAlignment="1" applyProtection="1">
      <alignment horizontal="left" vertical="center" wrapText="1"/>
      <protection locked="0"/>
    </xf>
    <xf numFmtId="185" fontId="32" fillId="0" borderId="7" xfId="0" applyNumberFormat="1" applyFont="1" applyFill="1" applyBorder="1" applyAlignment="1" applyProtection="1">
      <alignment horizontal="right"/>
    </xf>
    <xf numFmtId="0" fontId="32" fillId="0" borderId="7" xfId="0" applyFont="1" applyBorder="1" applyAlignment="1" applyProtection="1">
      <alignment horizontal="right"/>
    </xf>
    <xf numFmtId="0" fontId="19" fillId="0" borderId="6" xfId="0" applyFont="1" applyBorder="1" applyAlignment="1" applyProtection="1">
      <alignment horizontal="left"/>
    </xf>
    <xf numFmtId="0" fontId="19" fillId="0" borderId="4" xfId="0" applyFont="1" applyBorder="1" applyAlignment="1">
      <alignment horizontal="left"/>
    </xf>
    <xf numFmtId="0" fontId="41" fillId="0" borderId="0" xfId="0" applyFont="1" applyBorder="1" applyAlignment="1">
      <alignment horizontal="left"/>
    </xf>
    <xf numFmtId="210" fontId="55" fillId="0" borderId="0" xfId="13" applyNumberFormat="1" applyFont="1" applyFill="1" applyBorder="1" applyAlignment="1" applyProtection="1">
      <alignment horizontal="left" vertical="center"/>
    </xf>
    <xf numFmtId="0" fontId="14" fillId="0" borderId="10" xfId="0" applyFont="1" applyBorder="1" applyAlignment="1">
      <alignment horizontal="left" vertical="center"/>
    </xf>
    <xf numFmtId="0" fontId="19" fillId="0" borderId="147" xfId="0" applyFont="1" applyFill="1" applyBorder="1" applyAlignment="1" applyProtection="1">
      <alignment horizontal="right" vertical="center"/>
    </xf>
    <xf numFmtId="0" fontId="17" fillId="0" borderId="36" xfId="0" applyFont="1" applyBorder="1" applyAlignment="1" applyProtection="1">
      <alignment vertical="center"/>
    </xf>
    <xf numFmtId="0" fontId="17" fillId="0" borderId="148" xfId="0" applyFont="1" applyBorder="1" applyAlignment="1" applyProtection="1">
      <alignment vertical="center"/>
    </xf>
    <xf numFmtId="0" fontId="54" fillId="0" borderId="3" xfId="0" applyFont="1" applyBorder="1" applyAlignment="1" applyProtection="1">
      <alignment horizontal="right" vertical="center" wrapText="1"/>
    </xf>
    <xf numFmtId="0" fontId="54" fillId="0" borderId="0" xfId="0" applyFont="1" applyBorder="1" applyAlignment="1" applyProtection="1">
      <alignment horizontal="right" vertical="center" wrapText="1"/>
    </xf>
    <xf numFmtId="0" fontId="54" fillId="0" borderId="18" xfId="0" applyFont="1" applyBorder="1" applyAlignment="1" applyProtection="1">
      <alignment horizontal="right" vertical="center" wrapText="1"/>
    </xf>
    <xf numFmtId="0" fontId="21" fillId="0" borderId="0" xfId="0" applyFont="1" applyBorder="1" applyAlignment="1" applyProtection="1">
      <alignment horizontal="right" vertical="center"/>
    </xf>
    <xf numFmtId="0" fontId="4" fillId="0" borderId="18" xfId="0" applyFont="1" applyBorder="1" applyAlignment="1" applyProtection="1">
      <alignment horizontal="right" vertical="center"/>
    </xf>
    <xf numFmtId="0" fontId="14" fillId="0" borderId="20" xfId="0" applyFont="1" applyBorder="1" applyAlignment="1">
      <alignment horizontal="right" vertical="center"/>
    </xf>
    <xf numFmtId="0" fontId="14" fillId="0" borderId="7" xfId="0" applyFont="1" applyBorder="1" applyAlignment="1">
      <alignment horizontal="right" vertical="center"/>
    </xf>
    <xf numFmtId="0" fontId="14" fillId="0" borderId="3" xfId="0" applyFont="1" applyBorder="1" applyAlignment="1">
      <alignment horizontal="right" vertical="center"/>
    </xf>
    <xf numFmtId="0" fontId="14" fillId="0" borderId="0" xfId="0" applyFont="1" applyBorder="1" applyAlignment="1">
      <alignment horizontal="right" vertical="center"/>
    </xf>
    <xf numFmtId="0" fontId="14" fillId="0" borderId="57" xfId="0" applyFont="1" applyBorder="1" applyAlignment="1">
      <alignment vertical="center"/>
    </xf>
    <xf numFmtId="0" fontId="14" fillId="0" borderId="40" xfId="0" applyFont="1" applyBorder="1" applyAlignment="1">
      <alignment vertical="center"/>
    </xf>
    <xf numFmtId="0" fontId="14" fillId="0" borderId="41" xfId="0" applyFont="1" applyBorder="1" applyAlignment="1">
      <alignment vertical="center"/>
    </xf>
    <xf numFmtId="0" fontId="24" fillId="5" borderId="124" xfId="0" applyFont="1" applyFill="1" applyBorder="1" applyAlignment="1" applyProtection="1">
      <alignment vertical="center"/>
      <protection locked="0"/>
    </xf>
    <xf numFmtId="0" fontId="24" fillId="5" borderId="125" xfId="0" applyFont="1" applyFill="1" applyBorder="1" applyAlignment="1" applyProtection="1">
      <alignment vertical="center"/>
      <protection locked="0"/>
    </xf>
    <xf numFmtId="0" fontId="24" fillId="5" borderId="126" xfId="0" applyFont="1" applyFill="1" applyBorder="1" applyAlignment="1" applyProtection="1">
      <alignment vertical="center"/>
      <protection locked="0"/>
    </xf>
    <xf numFmtId="0" fontId="24" fillId="5" borderId="21" xfId="0" applyFont="1" applyFill="1" applyBorder="1" applyAlignment="1" applyProtection="1">
      <alignment vertical="center"/>
      <protection locked="0"/>
    </xf>
    <xf numFmtId="0" fontId="24" fillId="5" borderId="22" xfId="0" applyFont="1" applyFill="1" applyBorder="1" applyAlignment="1" applyProtection="1">
      <alignment vertical="center"/>
      <protection locked="0"/>
    </xf>
    <xf numFmtId="0" fontId="24" fillId="5" borderId="23" xfId="0" applyFont="1" applyFill="1" applyBorder="1" applyAlignment="1" applyProtection="1">
      <alignment vertical="center"/>
      <protection locked="0"/>
    </xf>
    <xf numFmtId="0" fontId="24" fillId="5" borderId="150" xfId="0" applyFont="1" applyFill="1" applyBorder="1" applyAlignment="1" applyProtection="1">
      <alignment vertical="center"/>
      <protection locked="0"/>
    </xf>
    <xf numFmtId="0" fontId="24" fillId="5" borderId="151" xfId="0" applyFont="1" applyFill="1" applyBorder="1" applyAlignment="1" applyProtection="1">
      <alignment vertical="center"/>
      <protection locked="0"/>
    </xf>
    <xf numFmtId="0" fontId="24" fillId="5" borderId="149" xfId="0" applyFont="1" applyFill="1" applyBorder="1" applyAlignment="1" applyProtection="1">
      <alignment vertical="center"/>
      <protection locked="0"/>
    </xf>
    <xf numFmtId="0" fontId="7" fillId="0" borderId="57" xfId="0" applyFont="1" applyBorder="1" applyAlignment="1">
      <alignment horizontal="righ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14" fillId="0" borderId="42" xfId="0" applyFont="1" applyBorder="1" applyAlignment="1">
      <alignment vertical="center"/>
    </xf>
    <xf numFmtId="0" fontId="24" fillId="5" borderId="48" xfId="0" applyFont="1" applyFill="1" applyBorder="1" applyAlignment="1" applyProtection="1">
      <alignment vertical="center"/>
      <protection locked="0"/>
    </xf>
    <xf numFmtId="0" fontId="24" fillId="5" borderId="43" xfId="0" applyFont="1" applyFill="1" applyBorder="1" applyAlignment="1" applyProtection="1">
      <alignment vertical="center"/>
      <protection locked="0"/>
    </xf>
    <xf numFmtId="0" fontId="24" fillId="5" borderId="51" xfId="0" applyFont="1" applyFill="1" applyBorder="1" applyAlignment="1" applyProtection="1">
      <alignment vertical="center"/>
      <protection locked="0"/>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Border="1" applyAlignment="1">
      <alignment horizontal="right" vertical="center"/>
    </xf>
    <xf numFmtId="0" fontId="7" fillId="0" borderId="18" xfId="0" applyFont="1" applyBorder="1" applyAlignment="1">
      <alignment horizontal="right" vertical="center"/>
    </xf>
    <xf numFmtId="0" fontId="7" fillId="0" borderId="20" xfId="0" applyFont="1" applyBorder="1" applyAlignment="1">
      <alignment horizontal="right" vertical="center"/>
    </xf>
    <xf numFmtId="0" fontId="7" fillId="0" borderId="7" xfId="0" applyFont="1" applyBorder="1" applyAlignment="1">
      <alignment horizontal="right" vertical="center"/>
    </xf>
    <xf numFmtId="0" fontId="7" fillId="0" borderId="17" xfId="0" applyFont="1" applyBorder="1" applyAlignment="1">
      <alignment horizontal="right" vertical="center"/>
    </xf>
    <xf numFmtId="0" fontId="17" fillId="0" borderId="0" xfId="0" applyFont="1" applyBorder="1" applyAlignment="1">
      <alignment horizontal="right" vertical="center"/>
    </xf>
    <xf numFmtId="14" fontId="17" fillId="5" borderId="42" xfId="0" applyNumberFormat="1" applyFont="1" applyFill="1" applyBorder="1" applyAlignment="1" applyProtection="1">
      <alignment vertical="center"/>
      <protection locked="0"/>
    </xf>
    <xf numFmtId="14" fontId="17" fillId="5" borderId="40" xfId="0" applyNumberFormat="1" applyFont="1" applyFill="1" applyBorder="1" applyAlignment="1" applyProtection="1">
      <alignment vertical="center"/>
      <protection locked="0"/>
    </xf>
    <xf numFmtId="14" fontId="17" fillId="5" borderId="53" xfId="0" applyNumberFormat="1" applyFont="1" applyFill="1" applyBorder="1" applyAlignment="1" applyProtection="1">
      <alignment vertical="center"/>
      <protection locked="0"/>
    </xf>
    <xf numFmtId="0" fontId="14" fillId="0" borderId="42" xfId="0" applyFont="1" applyBorder="1" applyAlignment="1">
      <alignment vertical="center" wrapText="1"/>
    </xf>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0" xfId="0" applyFont="1" applyAlignment="1">
      <alignment horizontal="center" vertical="top" wrapText="1"/>
    </xf>
    <xf numFmtId="0" fontId="60"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83" fillId="0" borderId="0" xfId="0" applyFont="1" applyAlignment="1">
      <alignment vertical="center" wrapText="1"/>
    </xf>
    <xf numFmtId="0" fontId="72" fillId="0" borderId="0" xfId="0" applyFont="1" applyAlignment="1">
      <alignment vertical="center" wrapText="1"/>
    </xf>
    <xf numFmtId="0" fontId="16" fillId="0" borderId="0" xfId="0" applyFont="1" applyAlignment="1">
      <alignment horizontal="center" vertical="center" wrapText="1"/>
    </xf>
    <xf numFmtId="0" fontId="84" fillId="0" borderId="0" xfId="0" applyFont="1" applyAlignment="1">
      <alignment vertical="center" wrapText="1"/>
    </xf>
    <xf numFmtId="222" fontId="56" fillId="0" borderId="0" xfId="0" applyNumberFormat="1" applyFont="1" applyBorder="1" applyAlignment="1">
      <alignment horizontal="left" vertical="center"/>
    </xf>
    <xf numFmtId="222" fontId="41" fillId="0" borderId="30" xfId="0" applyNumberFormat="1" applyFont="1" applyBorder="1" applyAlignment="1" applyProtection="1">
      <alignment horizontal="left" vertical="center"/>
    </xf>
    <xf numFmtId="223" fontId="41" fillId="0" borderId="30" xfId="0" applyNumberFormat="1" applyFont="1" applyBorder="1" applyAlignment="1" applyProtection="1">
      <alignment vertical="center"/>
    </xf>
    <xf numFmtId="223" fontId="41" fillId="0" borderId="30" xfId="0" applyNumberFormat="1" applyFont="1" applyBorder="1" applyAlignment="1" applyProtection="1">
      <alignment horizontal="left" vertical="center"/>
    </xf>
    <xf numFmtId="0" fontId="29" fillId="2" borderId="132" xfId="0" applyFont="1" applyFill="1" applyBorder="1" applyAlignment="1" applyProtection="1">
      <alignment horizontal="center" vertical="center" wrapText="1"/>
    </xf>
    <xf numFmtId="0" fontId="0" fillId="0" borderId="133" xfId="0" applyBorder="1" applyAlignment="1">
      <alignment horizontal="center" vertical="center" wrapText="1"/>
    </xf>
    <xf numFmtId="0" fontId="0" fillId="0" borderId="152" xfId="0" applyBorder="1" applyAlignment="1">
      <alignment horizontal="center" vertical="center" wrapText="1"/>
    </xf>
    <xf numFmtId="0" fontId="85" fillId="0" borderId="6" xfId="0" applyFont="1" applyBorder="1" applyAlignment="1" applyProtection="1">
      <alignment horizontal="left" vertical="center"/>
    </xf>
    <xf numFmtId="0" fontId="86" fillId="0" borderId="35" xfId="0" applyFont="1" applyBorder="1" applyAlignment="1">
      <alignment horizontal="left" vertical="center"/>
    </xf>
    <xf numFmtId="223" fontId="87" fillId="0" borderId="30" xfId="0" applyNumberFormat="1" applyFont="1" applyBorder="1" applyAlignment="1" applyProtection="1">
      <alignment horizontal="left" vertical="center"/>
    </xf>
    <xf numFmtId="2" fontId="24" fillId="0" borderId="49" xfId="0" applyNumberFormat="1" applyFont="1" applyFill="1" applyBorder="1" applyAlignment="1" applyProtection="1">
      <alignment vertical="center"/>
    </xf>
    <xf numFmtId="2" fontId="24" fillId="0" borderId="39" xfId="0" applyNumberFormat="1" applyFont="1" applyFill="1" applyBorder="1" applyAlignment="1" applyProtection="1">
      <alignment vertical="center"/>
    </xf>
    <xf numFmtId="2" fontId="24" fillId="0" borderId="50" xfId="0" applyNumberFormat="1" applyFont="1" applyFill="1" applyBorder="1" applyAlignment="1" applyProtection="1">
      <alignment vertical="center"/>
    </xf>
    <xf numFmtId="44" fontId="7" fillId="0" borderId="41" xfId="1" applyFont="1" applyBorder="1" applyAlignment="1">
      <alignment horizontal="right" vertical="center"/>
    </xf>
    <xf numFmtId="44" fontId="14" fillId="0" borderId="30" xfId="1" applyFont="1" applyBorder="1" applyAlignment="1">
      <alignment vertical="center" wrapText="1"/>
    </xf>
    <xf numFmtId="44" fontId="14" fillId="0" borderId="54" xfId="1" applyFont="1" applyBorder="1" applyAlignment="1">
      <alignment vertical="center" wrapText="1"/>
    </xf>
    <xf numFmtId="44" fontId="4" fillId="0" borderId="54" xfId="1" applyFont="1" applyBorder="1" applyAlignment="1">
      <alignment vertical="center"/>
    </xf>
    <xf numFmtId="44" fontId="24" fillId="5" borderId="60" xfId="1" applyFont="1" applyFill="1" applyBorder="1" applyAlignment="1" applyProtection="1">
      <alignment vertical="center"/>
      <protection locked="0"/>
    </xf>
    <xf numFmtId="44" fontId="24" fillId="5" borderId="33" xfId="1" applyFont="1" applyFill="1" applyBorder="1" applyAlignment="1" applyProtection="1">
      <alignment vertical="center"/>
      <protection locked="0"/>
    </xf>
    <xf numFmtId="44" fontId="5" fillId="0" borderId="66" xfId="1" applyFont="1" applyFill="1" applyBorder="1" applyAlignment="1">
      <alignment vertical="center"/>
    </xf>
    <xf numFmtId="2" fontId="24" fillId="5" borderId="38" xfId="0" applyNumberFormat="1" applyFont="1" applyFill="1" applyBorder="1" applyAlignment="1" applyProtection="1">
      <alignment vertical="center"/>
      <protection locked="0"/>
    </xf>
    <xf numFmtId="2" fontId="24" fillId="5" borderId="39" xfId="0" applyNumberFormat="1" applyFont="1" applyFill="1" applyBorder="1" applyAlignment="1" applyProtection="1">
      <alignment vertical="center"/>
      <protection locked="0"/>
    </xf>
    <xf numFmtId="2" fontId="24" fillId="5" borderId="19" xfId="0" applyNumberFormat="1" applyFont="1" applyFill="1" applyBorder="1" applyAlignment="1" applyProtection="1">
      <alignment vertical="center"/>
      <protection locked="0"/>
    </xf>
    <xf numFmtId="9" fontId="24" fillId="5" borderId="39" xfId="15" applyFont="1" applyFill="1" applyBorder="1" applyAlignment="1" applyProtection="1">
      <alignment vertical="center"/>
      <protection locked="0"/>
    </xf>
    <xf numFmtId="9" fontId="24" fillId="5" borderId="19" xfId="15" applyFont="1" applyFill="1" applyBorder="1" applyAlignment="1" applyProtection="1">
      <alignment vertical="center"/>
      <protection locked="0"/>
    </xf>
    <xf numFmtId="2" fontId="25" fillId="5" borderId="38" xfId="0" applyNumberFormat="1" applyFont="1" applyFill="1" applyBorder="1" applyAlignment="1" applyProtection="1">
      <alignment vertical="center"/>
      <protection locked="0"/>
    </xf>
    <xf numFmtId="2" fontId="25" fillId="5" borderId="39" xfId="0" applyNumberFormat="1" applyFont="1" applyFill="1" applyBorder="1" applyAlignment="1" applyProtection="1">
      <alignment vertical="center"/>
      <protection locked="0"/>
    </xf>
    <xf numFmtId="44" fontId="25" fillId="5" borderId="38" xfId="1" applyFont="1" applyFill="1" applyBorder="1" applyAlignment="1" applyProtection="1">
      <alignment vertical="center"/>
      <protection locked="0"/>
    </xf>
    <xf numFmtId="44" fontId="25" fillId="5" borderId="39" xfId="1" applyFont="1" applyFill="1" applyBorder="1" applyAlignment="1" applyProtection="1">
      <alignment vertical="center"/>
      <protection locked="0"/>
    </xf>
    <xf numFmtId="44" fontId="24" fillId="5" borderId="50" xfId="1" applyFont="1" applyFill="1" applyBorder="1" applyAlignment="1" applyProtection="1">
      <alignment vertical="center"/>
      <protection locked="0"/>
    </xf>
    <xf numFmtId="44" fontId="24" fillId="5" borderId="78" xfId="1" applyFont="1" applyFill="1" applyBorder="1" applyAlignment="1" applyProtection="1">
      <alignment vertical="center"/>
      <protection locked="0"/>
    </xf>
    <xf numFmtId="44" fontId="25" fillId="5" borderId="50" xfId="1" applyFont="1" applyFill="1" applyBorder="1" applyAlignment="1" applyProtection="1">
      <alignment vertical="center"/>
      <protection locked="0"/>
    </xf>
    <xf numFmtId="44" fontId="25" fillId="5" borderId="78" xfId="1" applyFont="1" applyFill="1" applyBorder="1" applyAlignment="1" applyProtection="1">
      <alignment vertical="center"/>
      <protection locked="0"/>
    </xf>
    <xf numFmtId="2" fontId="24" fillId="5" borderId="50" xfId="0" applyNumberFormat="1" applyFont="1" applyFill="1" applyBorder="1" applyAlignment="1" applyProtection="1">
      <alignment vertical="center"/>
      <protection locked="0"/>
    </xf>
    <xf numFmtId="2" fontId="24" fillId="5" borderId="78" xfId="0" applyNumberFormat="1" applyFont="1" applyFill="1" applyBorder="1" applyAlignment="1" applyProtection="1">
      <alignment vertical="center"/>
      <protection locked="0"/>
    </xf>
    <xf numFmtId="2" fontId="25" fillId="5" borderId="50" xfId="0" applyNumberFormat="1" applyFont="1" applyFill="1" applyBorder="1" applyAlignment="1" applyProtection="1">
      <alignment vertical="center"/>
      <protection locked="0"/>
    </xf>
    <xf numFmtId="2" fontId="25" fillId="5" borderId="78" xfId="0" applyNumberFormat="1" applyFont="1" applyFill="1" applyBorder="1" applyAlignment="1" applyProtection="1">
      <alignment vertical="center"/>
      <protection locked="0"/>
    </xf>
    <xf numFmtId="44" fontId="17" fillId="5" borderId="88" xfId="1" applyFont="1" applyFill="1" applyBorder="1" applyAlignment="1" applyProtection="1">
      <alignment horizontal="right" vertical="center"/>
      <protection locked="0"/>
    </xf>
    <xf numFmtId="44" fontId="4" fillId="5" borderId="107" xfId="1" applyFont="1" applyFill="1" applyBorder="1" applyAlignment="1" applyProtection="1">
      <alignment horizontal="right" vertical="center"/>
      <protection locked="0"/>
    </xf>
    <xf numFmtId="44" fontId="4" fillId="5" borderId="61" xfId="1" applyFont="1" applyFill="1" applyBorder="1" applyAlignment="1" applyProtection="1">
      <alignment horizontal="right" vertical="center"/>
      <protection locked="0"/>
    </xf>
    <xf numFmtId="44" fontId="17" fillId="5" borderId="30" xfId="1" applyFont="1" applyFill="1" applyBorder="1" applyAlignment="1" applyProtection="1">
      <alignment horizontal="right" vertical="center"/>
      <protection locked="0"/>
    </xf>
    <xf numFmtId="44" fontId="4" fillId="5" borderId="41" xfId="1" applyFont="1" applyFill="1" applyBorder="1" applyAlignment="1" applyProtection="1">
      <alignment horizontal="right" vertical="center"/>
      <protection locked="0"/>
    </xf>
    <xf numFmtId="44" fontId="4" fillId="5" borderId="54" xfId="1" applyFont="1" applyFill="1" applyBorder="1" applyAlignment="1" applyProtection="1">
      <alignment horizontal="right" vertical="center"/>
      <protection locked="0"/>
    </xf>
    <xf numFmtId="44" fontId="17" fillId="5" borderId="93" xfId="1" applyFont="1" applyFill="1" applyBorder="1" applyAlignment="1" applyProtection="1">
      <alignment horizontal="right" vertical="center"/>
      <protection locked="0"/>
    </xf>
    <xf numFmtId="44" fontId="4" fillId="5" borderId="109" xfId="1" applyFont="1" applyFill="1" applyBorder="1" applyAlignment="1" applyProtection="1">
      <alignment horizontal="right" vertical="center"/>
      <protection locked="0"/>
    </xf>
    <xf numFmtId="44" fontId="4" fillId="5" borderId="79" xfId="1" applyFont="1" applyFill="1" applyBorder="1" applyAlignment="1" applyProtection="1">
      <alignment horizontal="right" vertical="center"/>
      <protection locked="0"/>
    </xf>
    <xf numFmtId="0" fontId="21" fillId="0" borderId="6" xfId="0" applyFont="1" applyBorder="1"/>
    <xf numFmtId="0" fontId="4" fillId="0" borderId="4" xfId="0" applyFont="1" applyBorder="1"/>
    <xf numFmtId="0" fontId="21" fillId="0" borderId="4" xfId="0" applyFont="1" applyBorder="1"/>
    <xf numFmtId="0" fontId="7" fillId="0" borderId="4" xfId="0" applyFont="1" applyBorder="1"/>
    <xf numFmtId="0" fontId="4" fillId="0" borderId="52" xfId="0" applyFont="1" applyBorder="1"/>
    <xf numFmtId="0" fontId="4" fillId="0" borderId="6" xfId="0" applyFont="1" applyBorder="1"/>
    <xf numFmtId="0" fontId="4" fillId="0" borderId="3" xfId="0" applyFont="1" applyBorder="1"/>
    <xf numFmtId="0" fontId="4" fillId="0" borderId="0" xfId="0" applyFont="1" applyBorder="1"/>
    <xf numFmtId="0" fontId="4" fillId="0" borderId="10" xfId="0" applyFont="1" applyBorder="1"/>
    <xf numFmtId="0" fontId="7" fillId="0" borderId="0" xfId="0" applyFont="1" applyAlignment="1">
      <alignment horizontal="right"/>
    </xf>
    <xf numFmtId="0" fontId="7" fillId="0" borderId="0" xfId="0" applyFont="1" applyAlignment="1"/>
    <xf numFmtId="223" fontId="4" fillId="0" borderId="153" xfId="0" applyNumberFormat="1" applyFont="1" applyFill="1" applyBorder="1" applyAlignment="1">
      <alignment horizontal="center"/>
    </xf>
    <xf numFmtId="0" fontId="4" fillId="0" borderId="154" xfId="0" applyFont="1" applyBorder="1" applyAlignment="1">
      <alignment horizontal="center"/>
    </xf>
    <xf numFmtId="0" fontId="4" fillId="0" borderId="153" xfId="0" applyFont="1" applyBorder="1" applyAlignment="1">
      <alignment horizontal="center"/>
    </xf>
    <xf numFmtId="0" fontId="7" fillId="0" borderId="3" xfId="0" applyFont="1" applyBorder="1"/>
    <xf numFmtId="0" fontId="4" fillId="0" borderId="0" xfId="0" applyFont="1" applyAlignment="1">
      <alignment horizontal="center"/>
    </xf>
    <xf numFmtId="0" fontId="7" fillId="0" borderId="0" xfId="0" applyFont="1" applyBorder="1"/>
    <xf numFmtId="0" fontId="4" fillId="0" borderId="154" xfId="0" applyFont="1" applyBorder="1"/>
    <xf numFmtId="0" fontId="7" fillId="0" borderId="0" xfId="0" applyFont="1" applyAlignment="1">
      <alignment horizontal="center"/>
    </xf>
    <xf numFmtId="0" fontId="4" fillId="0" borderId="154" xfId="0" applyFont="1" applyBorder="1" applyAlignment="1">
      <alignment horizontal="right"/>
    </xf>
    <xf numFmtId="0" fontId="4" fillId="0" borderId="0" xfId="0" applyFont="1" applyAlignment="1">
      <alignment horizontal="right"/>
    </xf>
    <xf numFmtId="0" fontId="7" fillId="0" borderId="57" xfId="0" applyFont="1" applyBorder="1"/>
    <xf numFmtId="0" fontId="7" fillId="0" borderId="40" xfId="0" applyFont="1" applyBorder="1"/>
    <xf numFmtId="0" fontId="4" fillId="0" borderId="40" xfId="0" applyFont="1" applyBorder="1"/>
    <xf numFmtId="0" fontId="4" fillId="0" borderId="11" xfId="0" applyFont="1" applyBorder="1" applyAlignment="1"/>
    <xf numFmtId="0" fontId="7" fillId="0" borderId="46" xfId="0" applyFont="1" applyBorder="1"/>
    <xf numFmtId="0" fontId="4" fillId="0" borderId="38" xfId="0" applyFont="1" applyBorder="1" applyAlignment="1">
      <alignment horizontal="center"/>
    </xf>
    <xf numFmtId="0" fontId="4" fillId="0" borderId="11" xfId="0" applyFont="1" applyBorder="1"/>
    <xf numFmtId="0" fontId="4" fillId="0" borderId="40" xfId="0" applyFont="1" applyBorder="1" applyAlignment="1">
      <alignment horizontal="center"/>
    </xf>
    <xf numFmtId="0" fontId="4" fillId="0" borderId="41" xfId="0" applyFont="1" applyBorder="1" applyAlignment="1">
      <alignment horizontal="center"/>
    </xf>
    <xf numFmtId="0" fontId="4" fillId="0" borderId="2" xfId="0" applyFont="1" applyBorder="1" applyAlignment="1">
      <alignment horizontal="center"/>
    </xf>
    <xf numFmtId="0" fontId="4" fillId="0" borderId="60" xfId="0" applyFont="1" applyBorder="1" applyAlignment="1">
      <alignment horizontal="center"/>
    </xf>
    <xf numFmtId="0" fontId="4" fillId="0" borderId="2" xfId="0" applyFont="1" applyBorder="1" applyAlignment="1"/>
    <xf numFmtId="0" fontId="7" fillId="0" borderId="11" xfId="0" applyFont="1" applyBorder="1" applyAlignment="1"/>
    <xf numFmtId="0" fontId="4" fillId="0" borderId="13" xfId="0" applyFont="1" applyBorder="1"/>
    <xf numFmtId="0" fontId="4" fillId="0" borderId="47" xfId="0" applyFont="1" applyBorder="1" applyAlignment="1">
      <alignment horizontal="center"/>
    </xf>
    <xf numFmtId="0" fontId="4" fillId="0" borderId="11" xfId="0" applyFont="1" applyBorder="1" applyAlignment="1">
      <alignment horizontal="center"/>
    </xf>
    <xf numFmtId="0" fontId="4" fillId="0" borderId="0" xfId="0" applyFont="1" applyBorder="1" applyAlignment="1">
      <alignment horizontal="center"/>
    </xf>
    <xf numFmtId="0" fontId="4" fillId="0" borderId="55" xfId="0" applyFont="1" applyBorder="1" applyAlignment="1">
      <alignment horizontal="center"/>
    </xf>
    <xf numFmtId="0" fontId="7" fillId="11" borderId="9" xfId="0" applyFont="1" applyFill="1" applyBorder="1" applyAlignment="1">
      <alignment horizontal="center"/>
    </xf>
    <xf numFmtId="0" fontId="4" fillId="0" borderId="29" xfId="0" applyFont="1" applyBorder="1" applyAlignment="1">
      <alignment horizontal="center"/>
    </xf>
    <xf numFmtId="0" fontId="4" fillId="0" borderId="29" xfId="0" applyFont="1" applyBorder="1" applyAlignment="1"/>
    <xf numFmtId="0" fontId="4" fillId="0" borderId="24" xfId="0" applyFont="1" applyBorder="1" applyAlignment="1">
      <alignment horizontal="center"/>
    </xf>
    <xf numFmtId="0" fontId="4" fillId="0" borderId="8" xfId="0" applyFont="1" applyBorder="1" applyAlignment="1">
      <alignment horizontal="center"/>
    </xf>
    <xf numFmtId="0" fontId="4" fillId="0" borderId="29" xfId="0" applyFont="1" applyBorder="1" applyAlignment="1">
      <alignment horizontal="center"/>
    </xf>
    <xf numFmtId="0" fontId="4" fillId="0" borderId="19" xfId="0" applyFont="1" applyBorder="1" applyAlignment="1">
      <alignment horizontal="center"/>
    </xf>
    <xf numFmtId="0" fontId="4" fillId="0" borderId="58" xfId="0" applyFont="1" applyBorder="1" applyAlignment="1">
      <alignment horizontal="center"/>
    </xf>
    <xf numFmtId="0" fontId="7" fillId="0" borderId="155" xfId="0" applyFont="1" applyBorder="1" applyAlignment="1">
      <alignment horizontal="center"/>
    </xf>
    <xf numFmtId="0" fontId="4" fillId="0" borderId="156" xfId="0" quotePrefix="1" applyFont="1" applyBorder="1"/>
    <xf numFmtId="0" fontId="4" fillId="0" borderId="157" xfId="0" applyFont="1" applyBorder="1"/>
    <xf numFmtId="0" fontId="4" fillId="0" borderId="156" xfId="0" applyFont="1" applyBorder="1" applyAlignment="1">
      <alignment horizontal="center"/>
    </xf>
    <xf numFmtId="0" fontId="4" fillId="0" borderId="156" xfId="0" applyFont="1" applyBorder="1"/>
    <xf numFmtId="0" fontId="4" fillId="0" borderId="158" xfId="0" applyFont="1" applyBorder="1"/>
    <xf numFmtId="224" fontId="4" fillId="0" borderId="156" xfId="0" applyNumberFormat="1" applyFont="1" applyBorder="1" applyAlignment="1">
      <alignment horizontal="center"/>
    </xf>
    <xf numFmtId="224" fontId="4" fillId="0" borderId="159" xfId="0" quotePrefix="1" applyNumberFormat="1" applyFont="1" applyBorder="1" applyAlignment="1">
      <alignment horizontal="center"/>
    </xf>
    <xf numFmtId="224" fontId="4" fillId="0" borderId="157" xfId="0" applyNumberFormat="1" applyFont="1" applyBorder="1" applyAlignment="1">
      <alignment horizontal="center"/>
    </xf>
    <xf numFmtId="224" fontId="4" fillId="0" borderId="159" xfId="0" applyNumberFormat="1" applyFont="1" applyBorder="1" applyAlignment="1">
      <alignment horizontal="center"/>
    </xf>
    <xf numFmtId="0" fontId="4" fillId="0" borderId="160" xfId="0" quotePrefix="1" applyFont="1" applyBorder="1" applyAlignment="1">
      <alignment horizontal="center"/>
    </xf>
    <xf numFmtId="0" fontId="7" fillId="0" borderId="9" xfId="0" applyFont="1" applyBorder="1" applyAlignment="1">
      <alignment horizontal="center"/>
    </xf>
    <xf numFmtId="0" fontId="4" fillId="0" borderId="29" xfId="0" quotePrefix="1" applyFont="1" applyBorder="1"/>
    <xf numFmtId="0" fontId="4" fillId="0" borderId="8" xfId="0" applyFont="1" applyBorder="1"/>
    <xf numFmtId="0" fontId="4" fillId="0" borderId="24" xfId="0" quotePrefix="1" applyFont="1" applyBorder="1" applyAlignment="1">
      <alignment horizontal="center"/>
    </xf>
    <xf numFmtId="0" fontId="4" fillId="0" borderId="29" xfId="0" applyFont="1" applyBorder="1"/>
    <xf numFmtId="0" fontId="4" fillId="0" borderId="24" xfId="0" applyFont="1" applyBorder="1"/>
    <xf numFmtId="224" fontId="4" fillId="0" borderId="29" xfId="0" applyNumberFormat="1" applyFont="1" applyBorder="1" applyAlignment="1">
      <alignment horizontal="center"/>
    </xf>
    <xf numFmtId="224" fontId="4" fillId="0" borderId="29" xfId="0" quotePrefix="1" applyNumberFormat="1" applyFont="1" applyBorder="1" applyAlignment="1">
      <alignment horizontal="center"/>
    </xf>
    <xf numFmtId="224" fontId="4" fillId="0" borderId="19" xfId="0" applyNumberFormat="1" applyFont="1" applyBorder="1" applyAlignment="1">
      <alignment horizontal="center"/>
    </xf>
    <xf numFmtId="0" fontId="4" fillId="0" borderId="58" xfId="0" quotePrefix="1" applyFont="1" applyBorder="1" applyAlignment="1">
      <alignment horizontal="center"/>
    </xf>
    <xf numFmtId="0" fontId="4" fillId="0" borderId="5" xfId="0" applyFont="1" applyBorder="1"/>
    <xf numFmtId="0" fontId="4" fillId="0" borderId="0" xfId="0" quotePrefix="1" applyFont="1" applyBorder="1"/>
    <xf numFmtId="0" fontId="4" fillId="0" borderId="0" xfId="0" applyFont="1" applyBorder="1" applyAlignment="1">
      <alignment horizontal="right"/>
    </xf>
    <xf numFmtId="0" fontId="7" fillId="0" borderId="161" xfId="0" applyFont="1" applyBorder="1" applyAlignment="1">
      <alignment horizontal="center"/>
    </xf>
    <xf numFmtId="0" fontId="7" fillId="0" borderId="0" xfId="0" applyFont="1" applyBorder="1" applyAlignment="1">
      <alignment horizontal="center"/>
    </xf>
    <xf numFmtId="224" fontId="7" fillId="0" borderId="162" xfId="0" applyNumberFormat="1" applyFont="1" applyBorder="1" applyAlignment="1">
      <alignment horizontal="center"/>
    </xf>
    <xf numFmtId="0" fontId="4" fillId="0" borderId="0" xfId="0" quotePrefix="1" applyFont="1" applyBorder="1" applyAlignment="1">
      <alignment horizontal="center"/>
    </xf>
    <xf numFmtId="0" fontId="7" fillId="0" borderId="163" xfId="0" applyFont="1" applyBorder="1"/>
    <xf numFmtId="0" fontId="4" fillId="0" borderId="164" xfId="0" quotePrefix="1" applyFont="1" applyBorder="1" applyAlignment="1">
      <alignment horizontal="center"/>
    </xf>
    <xf numFmtId="0" fontId="4" fillId="0" borderId="165" xfId="0" applyFont="1" applyBorder="1" applyAlignment="1">
      <alignment horizontal="center"/>
    </xf>
    <xf numFmtId="0" fontId="7" fillId="0" borderId="88" xfId="0" applyFont="1" applyBorder="1" applyAlignment="1">
      <alignment horizontal="center"/>
    </xf>
    <xf numFmtId="0" fontId="7" fillId="0" borderId="53" xfId="0" applyFont="1" applyBorder="1" applyAlignment="1">
      <alignment horizontal="center"/>
    </xf>
    <xf numFmtId="0" fontId="4" fillId="0" borderId="20" xfId="0" applyFont="1" applyBorder="1"/>
    <xf numFmtId="0" fontId="4" fillId="0" borderId="7" xfId="0" quotePrefix="1" applyFont="1" applyBorder="1"/>
    <xf numFmtId="0" fontId="4" fillId="0" borderId="7" xfId="0" applyFont="1" applyBorder="1"/>
    <xf numFmtId="0" fontId="4" fillId="0" borderId="7" xfId="0" applyFont="1" applyBorder="1" applyAlignment="1">
      <alignment horizontal="center"/>
    </xf>
    <xf numFmtId="0" fontId="4" fillId="0" borderId="7" xfId="0" quotePrefix="1" applyFont="1" applyBorder="1" applyAlignment="1">
      <alignment horizontal="center"/>
    </xf>
    <xf numFmtId="0" fontId="7" fillId="0" borderId="166" xfId="0" applyFont="1" applyBorder="1"/>
    <xf numFmtId="0" fontId="7" fillId="0" borderId="78" xfId="0" applyFont="1" applyBorder="1" applyAlignment="1">
      <alignment horizontal="center"/>
    </xf>
    <xf numFmtId="224" fontId="7" fillId="0" borderId="25" xfId="0" quotePrefix="1" applyNumberFormat="1" applyFont="1" applyBorder="1" applyAlignment="1">
      <alignment horizontal="center"/>
    </xf>
    <xf numFmtId="0" fontId="4" fillId="0" borderId="10" xfId="0" quotePrefix="1" applyFont="1" applyBorder="1" applyAlignment="1">
      <alignment horizontal="center"/>
    </xf>
    <xf numFmtId="0" fontId="4" fillId="0" borderId="53" xfId="0" quotePrefix="1" applyFont="1" applyBorder="1" applyAlignment="1">
      <alignment horizontal="center"/>
    </xf>
    <xf numFmtId="0" fontId="4" fillId="0" borderId="57" xfId="0" applyFont="1" applyBorder="1"/>
    <xf numFmtId="0" fontId="4" fillId="0" borderId="167" xfId="0" applyFont="1" applyBorder="1"/>
    <xf numFmtId="0" fontId="7" fillId="0" borderId="168" xfId="0" applyFont="1" applyBorder="1" applyAlignment="1">
      <alignment horizontal="center"/>
    </xf>
    <xf numFmtId="0" fontId="4" fillId="0" borderId="59" xfId="0" applyFont="1" applyBorder="1"/>
    <xf numFmtId="0" fontId="4" fillId="0" borderId="8" xfId="0" applyFont="1" applyBorder="1" applyAlignment="1"/>
    <xf numFmtId="0" fontId="7" fillId="0" borderId="167" xfId="0" applyFont="1" applyBorder="1"/>
    <xf numFmtId="0" fontId="7" fillId="0" borderId="42" xfId="0" applyFont="1" applyBorder="1"/>
    <xf numFmtId="0" fontId="7" fillId="0" borderId="169" xfId="0" applyFont="1" applyBorder="1" applyAlignment="1">
      <alignment horizontal="center"/>
    </xf>
    <xf numFmtId="0" fontId="7" fillId="0" borderId="13" xfId="0" applyFont="1" applyBorder="1" applyAlignment="1"/>
    <xf numFmtId="0" fontId="7" fillId="0" borderId="10" xfId="0" applyFont="1" applyBorder="1" applyAlignment="1">
      <alignment horizontal="center"/>
    </xf>
    <xf numFmtId="0" fontId="7" fillId="0" borderId="29" xfId="0" applyFont="1" applyBorder="1" applyAlignment="1">
      <alignment horizontal="center"/>
    </xf>
    <xf numFmtId="0" fontId="7" fillId="0" borderId="167" xfId="0" applyFont="1" applyBorder="1" applyAlignment="1">
      <alignment horizontal="center"/>
    </xf>
    <xf numFmtId="0" fontId="7" fillId="0" borderId="41" xfId="0" applyFont="1" applyBorder="1" applyAlignment="1">
      <alignment horizontal="center"/>
    </xf>
    <xf numFmtId="0" fontId="7" fillId="0" borderId="170" xfId="0" applyFont="1" applyBorder="1" applyAlignment="1">
      <alignment horizontal="center"/>
    </xf>
    <xf numFmtId="0" fontId="7" fillId="0" borderId="19" xfId="0" applyFont="1" applyBorder="1" applyAlignment="1">
      <alignment horizontal="center"/>
    </xf>
    <xf numFmtId="0" fontId="7" fillId="0" borderId="68" xfId="0" applyFont="1" applyBorder="1" applyAlignment="1">
      <alignment horizontal="center"/>
    </xf>
    <xf numFmtId="0" fontId="4" fillId="0" borderId="171" xfId="0" quotePrefix="1" applyFont="1" applyBorder="1" applyAlignment="1">
      <alignment horizontal="center"/>
    </xf>
    <xf numFmtId="0" fontId="4" fillId="0" borderId="172" xfId="0" quotePrefix="1" applyFont="1" applyBorder="1"/>
    <xf numFmtId="0" fontId="4" fillId="0" borderId="172" xfId="0" applyFont="1" applyBorder="1" applyAlignment="1">
      <alignment horizontal="center"/>
    </xf>
    <xf numFmtId="0" fontId="4" fillId="0" borderId="173" xfId="0" quotePrefix="1" applyFont="1" applyBorder="1" applyAlignment="1">
      <alignment horizontal="center"/>
    </xf>
    <xf numFmtId="0" fontId="4" fillId="0" borderId="174" xfId="0" applyFont="1" applyBorder="1"/>
    <xf numFmtId="0" fontId="4" fillId="0" borderId="173" xfId="0" applyFont="1" applyBorder="1"/>
    <xf numFmtId="0" fontId="4" fillId="0" borderId="172" xfId="0" quotePrefix="1" applyFont="1" applyBorder="1" applyAlignment="1">
      <alignment horizontal="center"/>
    </xf>
    <xf numFmtId="2" fontId="4" fillId="0" borderId="175" xfId="0" applyNumberFormat="1" applyFont="1" applyBorder="1" applyAlignment="1">
      <alignment horizontal="center"/>
    </xf>
    <xf numFmtId="0" fontId="4" fillId="0" borderId="154" xfId="0" applyFont="1" applyBorder="1" applyAlignment="1">
      <alignment horizontal="center"/>
    </xf>
    <xf numFmtId="224" fontId="4" fillId="0" borderId="176" xfId="0" quotePrefix="1" applyNumberFormat="1" applyFont="1" applyBorder="1" applyAlignment="1">
      <alignment horizontal="center"/>
    </xf>
    <xf numFmtId="0" fontId="4" fillId="0" borderId="9" xfId="0" quotePrefix="1" applyFont="1" applyBorder="1" applyAlignment="1">
      <alignment horizontal="center"/>
    </xf>
    <xf numFmtId="0" fontId="4" fillId="0" borderId="29" xfId="0" quotePrefix="1" applyFont="1" applyBorder="1" applyAlignment="1">
      <alignment horizontal="center"/>
    </xf>
    <xf numFmtId="0" fontId="4" fillId="0" borderId="24" xfId="0" applyFont="1" applyBorder="1" applyAlignment="1">
      <alignment horizontal="right"/>
    </xf>
    <xf numFmtId="0" fontId="4" fillId="0" borderId="29" xfId="0" quotePrefix="1" applyFont="1" applyBorder="1" applyAlignment="1"/>
    <xf numFmtId="2" fontId="4" fillId="0" borderId="177" xfId="0" applyNumberFormat="1" applyFont="1" applyBorder="1" applyAlignment="1">
      <alignment horizontal="center"/>
    </xf>
    <xf numFmtId="224" fontId="4" fillId="0" borderId="58" xfId="0" applyNumberFormat="1" applyFont="1" applyBorder="1" applyAlignment="1">
      <alignment horizontal="center"/>
    </xf>
    <xf numFmtId="0" fontId="4" fillId="11" borderId="67" xfId="0" applyFont="1" applyFill="1" applyBorder="1"/>
    <xf numFmtId="0" fontId="4" fillId="11" borderId="1" xfId="0" applyFont="1" applyFill="1" applyBorder="1"/>
    <xf numFmtId="0" fontId="7" fillId="11" borderId="1" xfId="0" applyFont="1" applyFill="1" applyBorder="1"/>
    <xf numFmtId="0" fontId="7" fillId="0" borderId="178" xfId="0" applyFont="1" applyBorder="1" applyAlignment="1">
      <alignment horizontal="center"/>
    </xf>
    <xf numFmtId="2" fontId="7" fillId="0" borderId="179" xfId="0" applyNumberFormat="1" applyFont="1" applyBorder="1" applyAlignment="1">
      <alignment horizontal="center"/>
    </xf>
    <xf numFmtId="0" fontId="7" fillId="0" borderId="180" xfId="0" applyFont="1" applyBorder="1" applyAlignment="1">
      <alignment horizontal="center"/>
    </xf>
    <xf numFmtId="224" fontId="7" fillId="0" borderId="66" xfId="0" applyNumberFormat="1" applyFont="1" applyBorder="1" applyAlignment="1">
      <alignment horizontal="center"/>
    </xf>
    <xf numFmtId="0" fontId="4" fillId="0" borderId="41" xfId="0" applyFont="1" applyBorder="1"/>
    <xf numFmtId="0" fontId="7" fillId="0" borderId="40" xfId="0" applyFont="1" applyFill="1" applyBorder="1"/>
    <xf numFmtId="0" fontId="4" fillId="0" borderId="53" xfId="0" applyFont="1" applyBorder="1"/>
    <xf numFmtId="0" fontId="7" fillId="0" borderId="0" xfId="0" applyFont="1"/>
    <xf numFmtId="0" fontId="7" fillId="0" borderId="13" xfId="0" applyFont="1" applyBorder="1"/>
    <xf numFmtId="0" fontId="4" fillId="0" borderId="18" xfId="0" applyFont="1" applyBorder="1"/>
    <xf numFmtId="0" fontId="4" fillId="0" borderId="53" xfId="0" applyFont="1" applyBorder="1" applyAlignment="1"/>
    <xf numFmtId="0" fontId="7" fillId="0" borderId="29" xfId="0" applyFont="1" applyFill="1" applyBorder="1" applyAlignment="1"/>
    <xf numFmtId="0" fontId="4" fillId="0" borderId="24" xfId="0" applyFont="1" applyFill="1" applyBorder="1"/>
    <xf numFmtId="0" fontId="7" fillId="0" borderId="29" xfId="0" applyFont="1" applyBorder="1"/>
    <xf numFmtId="0" fontId="7" fillId="0" borderId="8" xfId="0" applyFont="1" applyBorder="1"/>
    <xf numFmtId="0" fontId="7" fillId="0" borderId="8" xfId="0" applyFont="1" applyBorder="1" applyAlignment="1">
      <alignment horizontal="center"/>
    </xf>
    <xf numFmtId="0" fontId="4" fillId="0" borderId="68" xfId="0" applyFont="1" applyBorder="1" applyAlignment="1"/>
    <xf numFmtId="1" fontId="4" fillId="0" borderId="155" xfId="0" applyNumberFormat="1" applyFont="1" applyFill="1" applyBorder="1" applyAlignment="1">
      <alignment horizontal="center"/>
    </xf>
    <xf numFmtId="191" fontId="4" fillId="0" borderId="156" xfId="0" applyNumberFormat="1" applyFont="1" applyBorder="1"/>
    <xf numFmtId="0" fontId="4" fillId="0" borderId="157" xfId="0" quotePrefix="1" applyFont="1" applyBorder="1"/>
    <xf numFmtId="4" fontId="4" fillId="0" borderId="156" xfId="0" applyNumberFormat="1" applyFont="1" applyBorder="1"/>
    <xf numFmtId="0" fontId="7" fillId="0" borderId="38" xfId="0" applyFont="1" applyBorder="1" applyAlignment="1">
      <alignment horizontal="center"/>
    </xf>
    <xf numFmtId="0" fontId="7" fillId="0" borderId="55" xfId="0" applyFont="1" applyBorder="1" applyAlignment="1">
      <alignment horizontal="center"/>
    </xf>
    <xf numFmtId="0" fontId="4" fillId="0" borderId="181" xfId="0" applyFont="1" applyBorder="1" applyAlignment="1">
      <alignment horizontal="center"/>
    </xf>
    <xf numFmtId="0" fontId="4" fillId="0" borderId="172" xfId="0" applyFont="1" applyFill="1" applyBorder="1" applyAlignment="1"/>
    <xf numFmtId="0" fontId="4" fillId="0" borderId="173" xfId="0" applyFont="1" applyFill="1" applyBorder="1" applyAlignment="1">
      <alignment horizontal="center"/>
    </xf>
    <xf numFmtId="191" fontId="4" fillId="0" borderId="154" xfId="0" applyNumberFormat="1" applyFont="1" applyBorder="1"/>
    <xf numFmtId="0" fontId="4" fillId="0" borderId="154" xfId="0" quotePrefix="1" applyFont="1" applyBorder="1"/>
    <xf numFmtId="4" fontId="4" fillId="0" borderId="172" xfId="0" applyNumberFormat="1" applyFont="1" applyBorder="1"/>
    <xf numFmtId="0" fontId="7" fillId="0" borderId="58" xfId="0" applyFont="1" applyBorder="1" applyAlignment="1">
      <alignment horizontal="center"/>
    </xf>
    <xf numFmtId="0" fontId="4" fillId="11" borderId="121" xfId="0" applyFont="1" applyFill="1" applyBorder="1"/>
    <xf numFmtId="224" fontId="4" fillId="0" borderId="182" xfId="0" applyNumberFormat="1" applyFont="1" applyBorder="1"/>
    <xf numFmtId="0" fontId="4" fillId="0" borderId="123" xfId="0" applyFont="1" applyBorder="1"/>
    <xf numFmtId="191" fontId="4" fillId="0" borderId="122" xfId="0" applyNumberFormat="1" applyFont="1" applyBorder="1"/>
    <xf numFmtId="0" fontId="4" fillId="0" borderId="122" xfId="0" quotePrefix="1" applyFont="1" applyBorder="1"/>
    <xf numFmtId="4" fontId="4" fillId="0" borderId="182" xfId="0" applyNumberFormat="1" applyFont="1" applyBorder="1"/>
    <xf numFmtId="224" fontId="7" fillId="0" borderId="11" xfId="0" applyNumberFormat="1" applyFont="1" applyBorder="1"/>
    <xf numFmtId="1" fontId="4" fillId="0" borderId="38" xfId="0" applyNumberFormat="1" applyFont="1" applyBorder="1"/>
    <xf numFmtId="224" fontId="4" fillId="0" borderId="11" xfId="0" applyNumberFormat="1" applyFont="1" applyBorder="1"/>
    <xf numFmtId="224" fontId="4" fillId="0" borderId="38" xfId="0" applyNumberFormat="1" applyFont="1" applyBorder="1"/>
    <xf numFmtId="4" fontId="4" fillId="0" borderId="11" xfId="0" applyNumberFormat="1" applyFont="1" applyBorder="1"/>
    <xf numFmtId="191" fontId="4" fillId="0" borderId="60" xfId="0" applyNumberFormat="1" applyFont="1" applyBorder="1" applyAlignment="1"/>
    <xf numFmtId="0" fontId="4" fillId="0" borderId="9" xfId="0" applyFont="1" applyFill="1" applyBorder="1"/>
    <xf numFmtId="224" fontId="4" fillId="0" borderId="29" xfId="0" applyNumberFormat="1" applyFont="1" applyBorder="1" applyAlignment="1">
      <alignment horizontal="right"/>
    </xf>
    <xf numFmtId="191" fontId="4" fillId="0" borderId="29" xfId="0" applyNumberFormat="1" applyFont="1" applyBorder="1"/>
    <xf numFmtId="0" fontId="4" fillId="0" borderId="8" xfId="0" quotePrefix="1" applyFont="1" applyBorder="1"/>
    <xf numFmtId="4" fontId="4" fillId="0" borderId="29" xfId="0" applyNumberFormat="1" applyFont="1" applyBorder="1"/>
    <xf numFmtId="1" fontId="4" fillId="0" borderId="19" xfId="0" applyNumberFormat="1" applyFont="1" applyBorder="1" applyAlignment="1">
      <alignment horizontal="center"/>
    </xf>
    <xf numFmtId="4" fontId="4" fillId="0" borderId="29" xfId="0" applyNumberFormat="1" applyFont="1" applyBorder="1" applyAlignment="1">
      <alignment horizontal="center"/>
    </xf>
    <xf numFmtId="4" fontId="4" fillId="0" borderId="58" xfId="0" applyNumberFormat="1" applyFont="1" applyBorder="1" applyAlignment="1">
      <alignment horizontal="center"/>
    </xf>
    <xf numFmtId="0" fontId="4" fillId="11" borderId="20" xfId="0" applyFont="1" applyFill="1" applyBorder="1"/>
    <xf numFmtId="0" fontId="4" fillId="11" borderId="7" xfId="0" applyFont="1" applyFill="1" applyBorder="1"/>
    <xf numFmtId="0" fontId="7" fillId="0" borderId="129" xfId="0" applyFont="1" applyBorder="1"/>
    <xf numFmtId="0" fontId="4" fillId="0" borderId="1" xfId="0" applyFont="1" applyBorder="1"/>
    <xf numFmtId="4" fontId="7" fillId="0" borderId="129" xfId="0" applyNumberFormat="1" applyFont="1" applyBorder="1"/>
    <xf numFmtId="0" fontId="4" fillId="0" borderId="183" xfId="0" applyFont="1" applyBorder="1"/>
    <xf numFmtId="0" fontId="4" fillId="11" borderId="129" xfId="0" applyFont="1" applyFill="1" applyBorder="1"/>
    <xf numFmtId="4" fontId="7" fillId="0" borderId="80" xfId="0" applyNumberFormat="1" applyFont="1" applyBorder="1" applyAlignment="1">
      <alignment horizontal="center"/>
    </xf>
    <xf numFmtId="191" fontId="4" fillId="0" borderId="0" xfId="0" applyNumberFormat="1" applyFont="1" applyBorder="1"/>
    <xf numFmtId="0" fontId="4" fillId="0" borderId="0" xfId="0" applyFont="1" applyFill="1" applyBorder="1"/>
    <xf numFmtId="0" fontId="7" fillId="0" borderId="5" xfId="0" applyFont="1" applyBorder="1" applyAlignment="1">
      <alignment horizontal="center"/>
    </xf>
    <xf numFmtId="0" fontId="7" fillId="0" borderId="11" xfId="0" applyFont="1" applyBorder="1"/>
    <xf numFmtId="0" fontId="4" fillId="0" borderId="2" xfId="0" applyFont="1" applyBorder="1"/>
    <xf numFmtId="0" fontId="4" fillId="0" borderId="46" xfId="0" applyFont="1" applyBorder="1"/>
    <xf numFmtId="0" fontId="7" fillId="0" borderId="11" xfId="0" applyFont="1" applyBorder="1" applyAlignment="1">
      <alignment horizontal="center"/>
    </xf>
    <xf numFmtId="0" fontId="7" fillId="0" borderId="42" xfId="0" applyFont="1" applyBorder="1" applyAlignment="1">
      <alignment horizontal="center"/>
    </xf>
    <xf numFmtId="0" fontId="7" fillId="0" borderId="60" xfId="0" applyFont="1" applyBorder="1" applyAlignment="1">
      <alignment horizontal="center"/>
    </xf>
    <xf numFmtId="0" fontId="7" fillId="0" borderId="29" xfId="0" applyFont="1" applyBorder="1" applyAlignment="1"/>
    <xf numFmtId="0" fontId="4" fillId="0" borderId="63" xfId="0" applyFont="1" applyBorder="1"/>
    <xf numFmtId="1" fontId="4" fillId="0" borderId="11" xfId="0" applyNumberFormat="1" applyFont="1" applyBorder="1"/>
    <xf numFmtId="0" fontId="7" fillId="0" borderId="38" xfId="0" applyFont="1" applyBorder="1" applyAlignment="1"/>
    <xf numFmtId="0" fontId="4" fillId="0" borderId="38" xfId="0" applyFont="1" applyBorder="1"/>
    <xf numFmtId="4" fontId="4" fillId="0" borderId="60" xfId="0" applyNumberFormat="1" applyFont="1" applyBorder="1"/>
    <xf numFmtId="0" fontId="4" fillId="0" borderId="181" xfId="0" applyFont="1" applyBorder="1"/>
    <xf numFmtId="0" fontId="4" fillId="0" borderId="172" xfId="0" applyFont="1" applyBorder="1"/>
    <xf numFmtId="1" fontId="4" fillId="0" borderId="172" xfId="0" applyNumberFormat="1" applyFont="1" applyBorder="1"/>
    <xf numFmtId="0" fontId="4" fillId="0" borderId="184" xfId="0" applyFont="1" applyBorder="1" applyAlignment="1">
      <alignment horizontal="right"/>
    </xf>
    <xf numFmtId="9" fontId="4" fillId="0" borderId="184" xfId="0" applyNumberFormat="1" applyFont="1" applyBorder="1" applyAlignment="1">
      <alignment horizontal="center"/>
    </xf>
    <xf numFmtId="191" fontId="4" fillId="0" borderId="172" xfId="0" applyNumberFormat="1" applyFont="1" applyBorder="1"/>
    <xf numFmtId="4" fontId="4" fillId="0" borderId="176" xfId="0" applyNumberFormat="1" applyFont="1" applyBorder="1" applyAlignment="1"/>
    <xf numFmtId="0" fontId="4" fillId="0" borderId="9" xfId="0" applyFont="1" applyBorder="1"/>
    <xf numFmtId="1" fontId="4" fillId="0" borderId="29" xfId="0" applyNumberFormat="1" applyFont="1" applyBorder="1"/>
    <xf numFmtId="0" fontId="4" fillId="0" borderId="47" xfId="0" applyFont="1" applyBorder="1" applyAlignment="1">
      <alignment horizontal="right"/>
    </xf>
    <xf numFmtId="0" fontId="4" fillId="0" borderId="47" xfId="0" applyFont="1" applyBorder="1"/>
    <xf numFmtId="2" fontId="4" fillId="0" borderId="13" xfId="0" applyNumberFormat="1" applyFont="1" applyBorder="1"/>
    <xf numFmtId="4" fontId="4" fillId="0" borderId="55" xfId="0" applyNumberFormat="1" applyFont="1" applyBorder="1" applyAlignment="1"/>
    <xf numFmtId="224" fontId="4" fillId="11" borderId="7" xfId="0" applyNumberFormat="1" applyFont="1" applyFill="1" applyBorder="1"/>
    <xf numFmtId="0" fontId="4" fillId="11" borderId="7" xfId="0" applyFont="1" applyFill="1" applyBorder="1" applyAlignment="1">
      <alignment horizontal="center"/>
    </xf>
    <xf numFmtId="4" fontId="7" fillId="0" borderId="80" xfId="0" applyNumberFormat="1" applyFont="1" applyBorder="1" applyAlignment="1"/>
    <xf numFmtId="196" fontId="7" fillId="0" borderId="20" xfId="0" applyNumberFormat="1" applyFont="1" applyBorder="1"/>
    <xf numFmtId="196" fontId="21" fillId="0" borderId="7" xfId="0" applyNumberFormat="1" applyFont="1" applyBorder="1"/>
    <xf numFmtId="196" fontId="4" fillId="0" borderId="7" xfId="0" applyNumberFormat="1" applyFont="1" applyBorder="1"/>
    <xf numFmtId="196" fontId="7" fillId="0" borderId="185" xfId="0" applyNumberFormat="1" applyFont="1" applyBorder="1" applyAlignment="1">
      <alignment horizontal="center"/>
    </xf>
    <xf numFmtId="0" fontId="7" fillId="0" borderId="141" xfId="0" applyFont="1" applyBorder="1" applyAlignment="1">
      <alignment horizontal="center"/>
    </xf>
    <xf numFmtId="0" fontId="7" fillId="0" borderId="99" xfId="0" applyFont="1" applyBorder="1" applyAlignment="1">
      <alignment horizontal="center"/>
    </xf>
    <xf numFmtId="196" fontId="4" fillId="0" borderId="141" xfId="0" applyNumberFormat="1" applyFont="1" applyBorder="1"/>
    <xf numFmtId="196" fontId="7" fillId="0" borderId="141" xfId="0" applyNumberFormat="1" applyFont="1" applyBorder="1"/>
    <xf numFmtId="196" fontId="4" fillId="0" borderId="185" xfId="0" applyNumberFormat="1" applyFont="1" applyBorder="1"/>
    <xf numFmtId="0" fontId="4" fillId="0" borderId="99" xfId="0" applyFont="1" applyBorder="1"/>
    <xf numFmtId="196" fontId="7" fillId="0" borderId="15" xfId="0" applyNumberFormat="1" applyFont="1" applyBorder="1" applyAlignment="1">
      <alignment horizontal="center"/>
    </xf>
    <xf numFmtId="196" fontId="4" fillId="0" borderId="9" xfId="0" applyNumberFormat="1" applyFont="1" applyBorder="1"/>
    <xf numFmtId="196" fontId="4" fillId="0" borderId="8" xfId="0" applyNumberFormat="1" applyFont="1" applyBorder="1"/>
    <xf numFmtId="196" fontId="4" fillId="0" borderId="29" xfId="0" applyNumberFormat="1" applyFont="1" applyBorder="1"/>
    <xf numFmtId="196" fontId="4" fillId="0" borderId="24" xfId="0" applyNumberFormat="1" applyFont="1" applyBorder="1"/>
    <xf numFmtId="196" fontId="4" fillId="0" borderId="186" xfId="0" applyNumberFormat="1" applyFont="1" applyBorder="1"/>
    <xf numFmtId="196" fontId="4" fillId="0" borderId="136" xfId="0" applyNumberFormat="1" applyFont="1" applyBorder="1"/>
    <xf numFmtId="196" fontId="4" fillId="0" borderId="107" xfId="0" applyNumberFormat="1" applyFont="1" applyBorder="1"/>
    <xf numFmtId="0" fontId="4" fillId="0" borderId="136" xfId="0" applyFont="1" applyBorder="1"/>
    <xf numFmtId="0" fontId="4" fillId="0" borderId="107" xfId="0" applyFont="1" applyBorder="1"/>
    <xf numFmtId="196" fontId="4" fillId="0" borderId="58" xfId="0" applyNumberFormat="1" applyFont="1" applyBorder="1"/>
    <xf numFmtId="196" fontId="4" fillId="0" borderId="20" xfId="0" quotePrefix="1" applyNumberFormat="1" applyFont="1" applyBorder="1"/>
    <xf numFmtId="196" fontId="4" fillId="0" borderId="7" xfId="0" quotePrefix="1" applyNumberFormat="1" applyFont="1" applyBorder="1"/>
    <xf numFmtId="196" fontId="4" fillId="0" borderId="77" xfId="0" applyNumberFormat="1" applyFont="1" applyBorder="1"/>
    <xf numFmtId="196" fontId="4" fillId="0" borderId="17" xfId="0" applyNumberFormat="1" applyFont="1" applyBorder="1"/>
    <xf numFmtId="196" fontId="4" fillId="0" borderId="129" xfId="0" applyNumberFormat="1" applyFont="1" applyBorder="1"/>
    <xf numFmtId="191" fontId="4" fillId="0" borderId="45" xfId="0" applyNumberFormat="1" applyFont="1" applyBorder="1" applyAlignment="1">
      <alignment horizontal="center"/>
    </xf>
    <xf numFmtId="0" fontId="7" fillId="0" borderId="9" xfId="0" applyFont="1" applyBorder="1"/>
    <xf numFmtId="0" fontId="4" fillId="0" borderId="68" xfId="0" applyFont="1" applyBorder="1"/>
    <xf numFmtId="0" fontId="7" fillId="0" borderId="30" xfId="0" applyFont="1" applyBorder="1" applyAlignment="1">
      <alignment horizontal="center"/>
    </xf>
    <xf numFmtId="0" fontId="4" fillId="0" borderId="0" xfId="0" applyFont="1" applyAlignment="1"/>
    <xf numFmtId="0" fontId="4" fillId="0" borderId="55" xfId="0" applyFont="1" applyBorder="1"/>
    <xf numFmtId="191" fontId="7" fillId="0" borderId="58" xfId="0" applyNumberFormat="1" applyFont="1" applyBorder="1" applyAlignment="1">
      <alignment horizontal="center"/>
    </xf>
    <xf numFmtId="0" fontId="84" fillId="0" borderId="8" xfId="0" applyFont="1" applyBorder="1"/>
    <xf numFmtId="0" fontId="7" fillId="0" borderId="159" xfId="0" applyFont="1" applyBorder="1" applyAlignment="1">
      <alignment horizontal="center"/>
    </xf>
    <xf numFmtId="191" fontId="7" fillId="0" borderId="176" xfId="0" applyNumberFormat="1" applyFont="1" applyBorder="1" applyAlignment="1">
      <alignment horizontal="center"/>
    </xf>
    <xf numFmtId="0" fontId="4" fillId="0" borderId="9" xfId="0" applyFont="1" applyBorder="1" applyAlignment="1">
      <alignment horizontal="center"/>
    </xf>
    <xf numFmtId="0" fontId="21" fillId="0" borderId="29" xfId="0" applyFont="1" applyBorder="1" applyAlignment="1"/>
    <xf numFmtId="0" fontId="7" fillId="0" borderId="8" xfId="0" applyFont="1" applyBorder="1" applyAlignment="1"/>
    <xf numFmtId="191" fontId="4" fillId="0" borderId="58" xfId="0" applyNumberFormat="1" applyFont="1" applyBorder="1" applyAlignment="1">
      <alignment horizontal="center"/>
    </xf>
    <xf numFmtId="0" fontId="4" fillId="11" borderId="3" xfId="0" applyFont="1" applyFill="1" applyBorder="1"/>
    <xf numFmtId="0" fontId="4" fillId="11" borderId="0" xfId="0" applyFont="1" applyFill="1" applyBorder="1"/>
    <xf numFmtId="0" fontId="4" fillId="11" borderId="0" xfId="0" applyFont="1" applyFill="1"/>
    <xf numFmtId="0" fontId="7" fillId="0" borderId="42" xfId="0" applyFont="1" applyBorder="1" applyAlignment="1"/>
    <xf numFmtId="191" fontId="7" fillId="0" borderId="54" xfId="0" applyNumberFormat="1" applyFont="1" applyBorder="1" applyAlignment="1">
      <alignment horizontal="center"/>
    </xf>
    <xf numFmtId="0" fontId="7" fillId="11" borderId="7" xfId="0" applyFont="1" applyFill="1" applyBorder="1"/>
    <xf numFmtId="0" fontId="7" fillId="0" borderId="77" xfId="0" applyFont="1" applyBorder="1"/>
    <xf numFmtId="4" fontId="7" fillId="0" borderId="45" xfId="0" applyNumberFormat="1" applyFont="1" applyBorder="1" applyAlignment="1">
      <alignment horizontal="center"/>
    </xf>
    <xf numFmtId="0" fontId="88" fillId="0" borderId="0" xfId="0" applyFont="1" applyAlignment="1">
      <alignment horizontal="left" vertical="center" indent="1"/>
    </xf>
    <xf numFmtId="0" fontId="4" fillId="0" borderId="0" xfId="0" applyFont="1" applyAlignment="1">
      <alignment horizontal="justify" vertical="center" wrapText="1"/>
    </xf>
    <xf numFmtId="0" fontId="89" fillId="0" borderId="0" xfId="0" applyFont="1" applyAlignment="1">
      <alignment horizontal="left" vertical="center" indent="1"/>
    </xf>
    <xf numFmtId="0" fontId="90" fillId="0" borderId="0" xfId="0" applyFont="1" applyAlignment="1">
      <alignment horizontal="justify" vertical="center"/>
    </xf>
    <xf numFmtId="0" fontId="91" fillId="0" borderId="0" xfId="0" applyFont="1"/>
    <xf numFmtId="0" fontId="7" fillId="11" borderId="5" xfId="0" applyFont="1" applyFill="1" applyBorder="1" applyAlignment="1">
      <alignment horizontal="center"/>
    </xf>
    <xf numFmtId="0" fontId="7" fillId="0" borderId="2" xfId="0" applyFont="1" applyBorder="1" applyAlignment="1">
      <alignment horizontal="center"/>
    </xf>
    <xf numFmtId="0" fontId="4" fillId="0" borderId="24" xfId="0" applyFont="1" applyBorder="1" applyAlignment="1">
      <alignment horizontal="center"/>
    </xf>
    <xf numFmtId="0" fontId="4" fillId="11" borderId="156" xfId="0" applyFont="1" applyFill="1" applyBorder="1" applyAlignment="1">
      <alignment horizontal="center"/>
    </xf>
    <xf numFmtId="0" fontId="4" fillId="11" borderId="158" xfId="0" applyFont="1" applyFill="1" applyBorder="1" applyAlignment="1">
      <alignment horizontal="center"/>
    </xf>
    <xf numFmtId="0" fontId="7" fillId="0" borderId="13" xfId="0" applyFont="1" applyBorder="1" applyAlignment="1">
      <alignment horizontal="center"/>
    </xf>
    <xf numFmtId="196" fontId="7" fillId="0" borderId="140" xfId="0" applyNumberFormat="1" applyFont="1" applyBorder="1" applyAlignment="1">
      <alignment horizontal="center"/>
    </xf>
    <xf numFmtId="196" fontId="7" fillId="0" borderId="141" xfId="0" applyNumberFormat="1" applyFont="1" applyBorder="1" applyAlignment="1">
      <alignment horizontal="center"/>
    </xf>
    <xf numFmtId="15" fontId="4" fillId="0" borderId="9" xfId="0" applyNumberFormat="1" applyFont="1" applyBorder="1" applyAlignment="1">
      <alignment horizontal="center"/>
    </xf>
    <xf numFmtId="0" fontId="7" fillId="0" borderId="57" xfId="0" applyFont="1" applyBorder="1" applyAlignment="1">
      <alignment horizontal="center"/>
    </xf>
    <xf numFmtId="0" fontId="84" fillId="0" borderId="2" xfId="0" applyFont="1" applyBorder="1" applyAlignment="1">
      <alignment horizontal="center"/>
    </xf>
    <xf numFmtId="0" fontId="4" fillId="0" borderId="158" xfId="0" applyFont="1" applyBorder="1" applyAlignment="1">
      <alignment horizontal="center"/>
    </xf>
    <xf numFmtId="0" fontId="14" fillId="0" borderId="6" xfId="0" applyFont="1" applyBorder="1"/>
    <xf numFmtId="0" fontId="14" fillId="0" borderId="3" xfId="0" applyFont="1" applyBorder="1"/>
    <xf numFmtId="0" fontId="16" fillId="0" borderId="0" xfId="0" applyFont="1" applyBorder="1"/>
    <xf numFmtId="0" fontId="4" fillId="0" borderId="10" xfId="0" applyFont="1" applyFill="1" applyBorder="1"/>
    <xf numFmtId="0" fontId="7" fillId="0" borderId="0" xfId="0" applyFont="1" applyBorder="1" applyAlignment="1">
      <alignment horizontal="right"/>
    </xf>
    <xf numFmtId="225" fontId="4" fillId="0" borderId="153" xfId="0" quotePrefix="1" applyNumberFormat="1" applyFont="1" applyBorder="1" applyAlignment="1">
      <alignment horizontal="center"/>
    </xf>
    <xf numFmtId="0" fontId="4" fillId="0" borderId="187" xfId="0" applyFont="1" applyBorder="1"/>
    <xf numFmtId="49" fontId="4"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54" xfId="0" applyBorder="1" applyAlignment="1">
      <alignment horizontal="left" vertical="top" wrapText="1"/>
    </xf>
    <xf numFmtId="0" fontId="0" fillId="0" borderId="153" xfId="0" applyBorder="1" applyAlignment="1">
      <alignment horizontal="left" vertical="top" wrapText="1"/>
    </xf>
    <xf numFmtId="0" fontId="4" fillId="0" borderId="154" xfId="0" applyFont="1" applyBorder="1" applyAlignment="1">
      <alignment vertical="center"/>
    </xf>
    <xf numFmtId="0" fontId="4" fillId="0" borderId="122" xfId="0" applyFont="1" applyBorder="1"/>
    <xf numFmtId="0" fontId="4" fillId="0" borderId="188" xfId="0" applyFont="1" applyBorder="1"/>
    <xf numFmtId="0" fontId="7" fillId="0" borderId="122" xfId="0" applyFont="1" applyBorder="1"/>
    <xf numFmtId="0" fontId="4" fillId="0" borderId="189" xfId="0" applyFont="1" applyBorder="1"/>
    <xf numFmtId="0" fontId="14" fillId="0" borderId="0" xfId="0" applyFont="1"/>
    <xf numFmtId="49" fontId="4" fillId="0" borderId="0" xfId="0" applyNumberFormat="1" applyFont="1" applyBorder="1"/>
    <xf numFmtId="0" fontId="7" fillId="0" borderId="154" xfId="0" applyFont="1" applyFill="1" applyBorder="1"/>
    <xf numFmtId="0" fontId="4" fillId="0" borderId="154" xfId="0" applyFont="1" applyFill="1" applyBorder="1"/>
    <xf numFmtId="0" fontId="4" fillId="0" borderId="153" xfId="0" applyFont="1" applyBorder="1"/>
    <xf numFmtId="49" fontId="4" fillId="0" borderId="189" xfId="0" applyNumberFormat="1" applyFont="1" applyBorder="1" applyAlignment="1"/>
    <xf numFmtId="0" fontId="0" fillId="0" borderId="189" xfId="0" applyBorder="1" applyAlignment="1"/>
    <xf numFmtId="0" fontId="0" fillId="0" borderId="187" xfId="0" applyBorder="1" applyAlignment="1"/>
    <xf numFmtId="49" fontId="4" fillId="0" borderId="0" xfId="0" applyNumberFormat="1" applyFont="1" applyAlignment="1"/>
    <xf numFmtId="0" fontId="0" fillId="0" borderId="0" xfId="0" applyAlignment="1"/>
    <xf numFmtId="49" fontId="4" fillId="0" borderId="10" xfId="0" applyNumberFormat="1" applyFont="1" applyBorder="1" applyAlignment="1">
      <alignment horizontal="center"/>
    </xf>
    <xf numFmtId="49" fontId="4" fillId="0" borderId="0" xfId="0" applyNumberFormat="1" applyFont="1"/>
    <xf numFmtId="49" fontId="4" fillId="0" borderId="154" xfId="0" applyNumberFormat="1" applyFont="1" applyBorder="1" applyAlignment="1"/>
    <xf numFmtId="0" fontId="16" fillId="0" borderId="3" xfId="0" quotePrefix="1" applyFont="1" applyBorder="1" applyAlignment="1">
      <alignment horizontal="center"/>
    </xf>
    <xf numFmtId="0" fontId="7" fillId="0" borderId="3" xfId="0" applyFont="1" applyBorder="1" applyAlignment="1">
      <alignment horizontal="center" textRotation="180"/>
    </xf>
    <xf numFmtId="0" fontId="4" fillId="0" borderId="60" xfId="0" applyFont="1" applyBorder="1"/>
    <xf numFmtId="0" fontId="92" fillId="0" borderId="3" xfId="0" applyFont="1" applyBorder="1" applyAlignment="1">
      <alignment horizontal="center" textRotation="180"/>
    </xf>
    <xf numFmtId="191" fontId="4" fillId="0" borderId="176" xfId="0" applyNumberFormat="1" applyFont="1" applyBorder="1"/>
    <xf numFmtId="44" fontId="4" fillId="0" borderId="55" xfId="0" applyNumberFormat="1" applyFont="1" applyBorder="1"/>
    <xf numFmtId="0" fontId="92" fillId="0" borderId="9" xfId="0" applyFont="1" applyBorder="1" applyAlignment="1">
      <alignment horizontal="center" textRotation="180"/>
    </xf>
    <xf numFmtId="0" fontId="7" fillId="0" borderId="38" xfId="0" applyFont="1" applyBorder="1" applyAlignment="1">
      <alignment horizontal="center" vertical="center" wrapText="1"/>
    </xf>
    <xf numFmtId="0" fontId="7" fillId="0" borderId="81" xfId="0" applyFont="1" applyBorder="1" applyAlignment="1">
      <alignment horizontal="center"/>
    </xf>
    <xf numFmtId="0" fontId="7" fillId="0" borderId="19" xfId="0" applyFont="1" applyBorder="1" applyAlignment="1">
      <alignment horizontal="center" vertical="center" wrapText="1"/>
    </xf>
    <xf numFmtId="0" fontId="4" fillId="0" borderId="81" xfId="0" applyFont="1" applyBorder="1"/>
    <xf numFmtId="44" fontId="4" fillId="0" borderId="159" xfId="0" applyNumberFormat="1" applyFont="1" applyBorder="1"/>
    <xf numFmtId="191" fontId="4" fillId="0" borderId="55" xfId="0" applyNumberFormat="1" applyFont="1" applyBorder="1"/>
    <xf numFmtId="191" fontId="4" fillId="0" borderId="184" xfId="0" applyNumberFormat="1" applyFont="1" applyBorder="1"/>
    <xf numFmtId="191" fontId="4" fillId="0" borderId="190" xfId="0" applyNumberFormat="1" applyFont="1" applyBorder="1"/>
    <xf numFmtId="191" fontId="4" fillId="0" borderId="47" xfId="0" applyNumberFormat="1" applyFont="1" applyBorder="1"/>
    <xf numFmtId="191" fontId="4" fillId="0" borderId="191" xfId="0" applyNumberFormat="1" applyFont="1" applyBorder="1"/>
    <xf numFmtId="0" fontId="7" fillId="0" borderId="3" xfId="0" applyFont="1" applyBorder="1" applyAlignment="1">
      <alignment horizontal="right"/>
    </xf>
    <xf numFmtId="191" fontId="7" fillId="0" borderId="192" xfId="0" applyNumberFormat="1" applyFont="1" applyBorder="1"/>
    <xf numFmtId="191" fontId="7" fillId="0" borderId="103" xfId="0" applyNumberFormat="1" applyFont="1" applyBorder="1"/>
    <xf numFmtId="0" fontId="4" fillId="0" borderId="164" xfId="0" applyFont="1" applyBorder="1"/>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11" xfId="0" applyFont="1" applyBorder="1" applyAlignment="1">
      <alignment vertical="center" wrapText="1"/>
    </xf>
    <xf numFmtId="0" fontId="7" fillId="0" borderId="13" xfId="0" applyFont="1" applyBorder="1" applyAlignment="1">
      <alignment vertical="center" wrapText="1"/>
    </xf>
    <xf numFmtId="0" fontId="4" fillId="0" borderId="0" xfId="0" applyFont="1" applyBorder="1" applyAlignment="1"/>
    <xf numFmtId="0" fontId="4" fillId="0" borderId="0" xfId="0" applyFont="1" applyFill="1" applyBorder="1" applyAlignment="1">
      <alignment horizontal="left"/>
    </xf>
    <xf numFmtId="0" fontId="4" fillId="0" borderId="18" xfId="0" applyFont="1" applyFill="1" applyBorder="1" applyAlignment="1">
      <alignment horizontal="left"/>
    </xf>
    <xf numFmtId="0" fontId="7" fillId="0" borderId="0" xfId="0" applyFont="1" applyFill="1" applyBorder="1"/>
    <xf numFmtId="0" fontId="4" fillId="0" borderId="0" xfId="0" applyFont="1" applyFill="1" applyBorder="1" applyAlignment="1">
      <alignment horizontal="left"/>
    </xf>
    <xf numFmtId="0" fontId="4" fillId="0" borderId="18" xfId="0" applyFont="1" applyFill="1" applyBorder="1" applyAlignment="1">
      <alignment horizontal="left"/>
    </xf>
    <xf numFmtId="0" fontId="7" fillId="0" borderId="0" xfId="0" applyFont="1" applyFill="1" applyBorder="1" applyAlignment="1">
      <alignment horizontal="center"/>
    </xf>
    <xf numFmtId="191" fontId="7" fillId="0" borderId="192" xfId="0" applyNumberFormat="1" applyFont="1" applyBorder="1" applyAlignment="1">
      <alignment vertical="center"/>
    </xf>
    <xf numFmtId="0" fontId="14" fillId="0" borderId="81" xfId="0" applyFont="1" applyBorder="1"/>
    <xf numFmtId="191" fontId="4" fillId="0" borderId="159" xfId="0" applyNumberFormat="1" applyFont="1" applyBorder="1"/>
    <xf numFmtId="0" fontId="4" fillId="0" borderId="18" xfId="0" applyFont="1" applyFill="1" applyBorder="1"/>
    <xf numFmtId="0" fontId="7" fillId="0" borderId="0" xfId="0" applyFont="1" applyBorder="1" applyAlignment="1">
      <alignment horizontal="center"/>
    </xf>
    <xf numFmtId="0" fontId="4" fillId="0" borderId="0" xfId="0" applyFont="1" applyBorder="1" applyAlignment="1"/>
    <xf numFmtId="191" fontId="4" fillId="0" borderId="192" xfId="0" applyNumberFormat="1" applyFont="1" applyBorder="1"/>
    <xf numFmtId="0" fontId="16" fillId="0" borderId="81"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91" fontId="4" fillId="0" borderId="93" xfId="0" applyNumberFormat="1" applyFont="1" applyBorder="1" applyAlignment="1"/>
    <xf numFmtId="191" fontId="4" fillId="0" borderId="30" xfId="0" applyNumberFormat="1" applyFont="1" applyBorder="1"/>
    <xf numFmtId="191" fontId="4" fillId="0" borderId="193" xfId="0" applyNumberFormat="1" applyFont="1" applyBorder="1"/>
    <xf numFmtId="0" fontId="4" fillId="0" borderId="0" xfId="0" applyFont="1" applyFill="1" applyBorder="1" applyAlignment="1"/>
    <xf numFmtId="191" fontId="4" fillId="0" borderId="192" xfId="0" applyNumberFormat="1" applyFont="1" applyBorder="1" applyAlignment="1"/>
    <xf numFmtId="0" fontId="4" fillId="0" borderId="2" xfId="0" applyFont="1" applyFill="1" applyBorder="1"/>
    <xf numFmtId="191" fontId="7" fillId="0" borderId="176" xfId="0" applyNumberFormat="1" applyFont="1" applyBorder="1"/>
    <xf numFmtId="9" fontId="4" fillId="0" borderId="0" xfId="0" applyNumberFormat="1" applyFont="1" applyBorder="1" applyAlignment="1">
      <alignment horizontal="center"/>
    </xf>
    <xf numFmtId="191" fontId="4" fillId="0" borderId="0" xfId="0" applyNumberFormat="1" applyFont="1" applyBorder="1" applyAlignment="1">
      <alignment horizontal="left"/>
    </xf>
    <xf numFmtId="191" fontId="4" fillId="0" borderId="33" xfId="0" applyNumberFormat="1" applyFont="1" applyBorder="1"/>
    <xf numFmtId="0" fontId="4" fillId="0" borderId="8" xfId="0" applyFont="1" applyFill="1" applyBorder="1"/>
    <xf numFmtId="0" fontId="7" fillId="0" borderId="29" xfId="0" applyFont="1" applyBorder="1" applyAlignment="1"/>
    <xf numFmtId="0" fontId="14" fillId="0" borderId="8" xfId="0" applyFont="1" applyBorder="1" applyAlignment="1"/>
    <xf numFmtId="191" fontId="7" fillId="0" borderId="33" xfId="0" applyNumberFormat="1" applyFont="1" applyBorder="1"/>
    <xf numFmtId="0" fontId="14" fillId="0" borderId="76" xfId="0" applyFont="1" applyBorder="1"/>
    <xf numFmtId="0" fontId="93" fillId="0" borderId="7" xfId="0" applyFont="1" applyBorder="1"/>
    <xf numFmtId="0" fontId="4" fillId="0" borderId="25" xfId="0" applyFont="1" applyBorder="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257175</xdr:rowOff>
    </xdr:from>
    <xdr:to>
      <xdr:col>6</xdr:col>
      <xdr:colOff>0</xdr:colOff>
      <xdr:row>43</xdr:row>
      <xdr:rowOff>161925</xdr:rowOff>
    </xdr:to>
    <xdr:sp macro="" textlink="">
      <xdr:nvSpPr>
        <xdr:cNvPr id="3089" name="AutoShape 17"/>
        <xdr:cNvSpPr>
          <a:spLocks noChangeArrowheads="1"/>
        </xdr:cNvSpPr>
      </xdr:nvSpPr>
      <xdr:spPr bwMode="auto">
        <a:xfrm>
          <a:off x="7343775" y="10077450"/>
          <a:ext cx="0" cy="29241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38</xdr:row>
      <xdr:rowOff>304800</xdr:rowOff>
    </xdr:from>
    <xdr:to>
      <xdr:col>7</xdr:col>
      <xdr:colOff>0</xdr:colOff>
      <xdr:row>44</xdr:row>
      <xdr:rowOff>323850</xdr:rowOff>
    </xdr:to>
    <xdr:sp macro="" textlink="">
      <xdr:nvSpPr>
        <xdr:cNvPr id="3090" name="AutoShape 18"/>
        <xdr:cNvSpPr>
          <a:spLocks noChangeArrowheads="1"/>
        </xdr:cNvSpPr>
      </xdr:nvSpPr>
      <xdr:spPr bwMode="auto">
        <a:xfrm>
          <a:off x="8896350" y="10896600"/>
          <a:ext cx="0" cy="26479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104775</xdr:colOff>
      <xdr:row>1</xdr:row>
      <xdr:rowOff>47625</xdr:rowOff>
    </xdr:from>
    <xdr:to>
      <xdr:col>3</xdr:col>
      <xdr:colOff>523875</xdr:colOff>
      <xdr:row>3</xdr:row>
      <xdr:rowOff>180975</xdr:rowOff>
    </xdr:to>
    <xdr:pic>
      <xdr:nvPicPr>
        <xdr:cNvPr id="3135"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495300"/>
          <a:ext cx="2695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21</xdr:row>
      <xdr:rowOff>38100</xdr:rowOff>
    </xdr:from>
    <xdr:to>
      <xdr:col>13</xdr:col>
      <xdr:colOff>228600</xdr:colOff>
      <xdr:row>22</xdr:row>
      <xdr:rowOff>161925</xdr:rowOff>
    </xdr:to>
    <xdr:sp macro="" textlink="">
      <xdr:nvSpPr>
        <xdr:cNvPr id="12290" name="AutoShape 2"/>
        <xdr:cNvSpPr>
          <a:spLocks/>
        </xdr:cNvSpPr>
      </xdr:nvSpPr>
      <xdr:spPr bwMode="auto">
        <a:xfrm>
          <a:off x="8953500" y="5010150"/>
          <a:ext cx="190500" cy="428625"/>
        </a:xfrm>
        <a:prstGeom prst="rightBrace">
          <a:avLst>
            <a:gd name="adj1" fmla="val 18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24</xdr:row>
      <xdr:rowOff>66675</xdr:rowOff>
    </xdr:from>
    <xdr:to>
      <xdr:col>13</xdr:col>
      <xdr:colOff>219075</xdr:colOff>
      <xdr:row>25</xdr:row>
      <xdr:rowOff>180975</xdr:rowOff>
    </xdr:to>
    <xdr:sp macro="" textlink="">
      <xdr:nvSpPr>
        <xdr:cNvPr id="12291" name="AutoShape 3"/>
        <xdr:cNvSpPr>
          <a:spLocks/>
        </xdr:cNvSpPr>
      </xdr:nvSpPr>
      <xdr:spPr bwMode="auto">
        <a:xfrm>
          <a:off x="8943975" y="5715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27</xdr:row>
      <xdr:rowOff>66675</xdr:rowOff>
    </xdr:from>
    <xdr:to>
      <xdr:col>13</xdr:col>
      <xdr:colOff>228600</xdr:colOff>
      <xdr:row>29</xdr:row>
      <xdr:rowOff>9525</xdr:rowOff>
    </xdr:to>
    <xdr:sp macro="" textlink="">
      <xdr:nvSpPr>
        <xdr:cNvPr id="12292" name="AutoShape 4"/>
        <xdr:cNvSpPr>
          <a:spLocks/>
        </xdr:cNvSpPr>
      </xdr:nvSpPr>
      <xdr:spPr bwMode="auto">
        <a:xfrm>
          <a:off x="8953500" y="62198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39</xdr:row>
      <xdr:rowOff>28575</xdr:rowOff>
    </xdr:from>
    <xdr:to>
      <xdr:col>13</xdr:col>
      <xdr:colOff>190500</xdr:colOff>
      <xdr:row>40</xdr:row>
      <xdr:rowOff>152400</xdr:rowOff>
    </xdr:to>
    <xdr:sp macro="" textlink="">
      <xdr:nvSpPr>
        <xdr:cNvPr id="12293" name="AutoShape 5"/>
        <xdr:cNvSpPr>
          <a:spLocks/>
        </xdr:cNvSpPr>
      </xdr:nvSpPr>
      <xdr:spPr bwMode="auto">
        <a:xfrm>
          <a:off x="8915400" y="82677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42</xdr:row>
      <xdr:rowOff>28575</xdr:rowOff>
    </xdr:from>
    <xdr:to>
      <xdr:col>13</xdr:col>
      <xdr:colOff>190500</xdr:colOff>
      <xdr:row>43</xdr:row>
      <xdr:rowOff>152400</xdr:rowOff>
    </xdr:to>
    <xdr:sp macro="" textlink="">
      <xdr:nvSpPr>
        <xdr:cNvPr id="12294" name="AutoShape 6"/>
        <xdr:cNvSpPr>
          <a:spLocks/>
        </xdr:cNvSpPr>
      </xdr:nvSpPr>
      <xdr:spPr bwMode="auto">
        <a:xfrm>
          <a:off x="8915400" y="87630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30</xdr:row>
      <xdr:rowOff>66675</xdr:rowOff>
    </xdr:from>
    <xdr:to>
      <xdr:col>13</xdr:col>
      <xdr:colOff>228600</xdr:colOff>
      <xdr:row>32</xdr:row>
      <xdr:rowOff>0</xdr:rowOff>
    </xdr:to>
    <xdr:sp macro="" textlink="">
      <xdr:nvSpPr>
        <xdr:cNvPr id="12295" name="AutoShape 7"/>
        <xdr:cNvSpPr>
          <a:spLocks/>
        </xdr:cNvSpPr>
      </xdr:nvSpPr>
      <xdr:spPr bwMode="auto">
        <a:xfrm>
          <a:off x="8953500" y="673417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2</xdr:col>
      <xdr:colOff>219075</xdr:colOff>
      <xdr:row>2</xdr:row>
      <xdr:rowOff>0</xdr:rowOff>
    </xdr:to>
    <xdr:pic>
      <xdr:nvPicPr>
        <xdr:cNvPr id="12296"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486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20</xdr:row>
      <xdr:rowOff>38100</xdr:rowOff>
    </xdr:from>
    <xdr:to>
      <xdr:col>13</xdr:col>
      <xdr:colOff>228600</xdr:colOff>
      <xdr:row>21</xdr:row>
      <xdr:rowOff>161925</xdr:rowOff>
    </xdr:to>
    <xdr:sp macro="" textlink="">
      <xdr:nvSpPr>
        <xdr:cNvPr id="13314" name="AutoShape 2"/>
        <xdr:cNvSpPr>
          <a:spLocks/>
        </xdr:cNvSpPr>
      </xdr:nvSpPr>
      <xdr:spPr bwMode="auto">
        <a:xfrm>
          <a:off x="9248775" y="4905375"/>
          <a:ext cx="190500" cy="390525"/>
        </a:xfrm>
        <a:prstGeom prst="rightBrace">
          <a:avLst>
            <a:gd name="adj1" fmla="val 1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23</xdr:row>
      <xdr:rowOff>66675</xdr:rowOff>
    </xdr:from>
    <xdr:to>
      <xdr:col>13</xdr:col>
      <xdr:colOff>219075</xdr:colOff>
      <xdr:row>24</xdr:row>
      <xdr:rowOff>180975</xdr:rowOff>
    </xdr:to>
    <xdr:sp macro="" textlink="">
      <xdr:nvSpPr>
        <xdr:cNvPr id="13315" name="AutoShape 3"/>
        <xdr:cNvSpPr>
          <a:spLocks/>
        </xdr:cNvSpPr>
      </xdr:nvSpPr>
      <xdr:spPr bwMode="auto">
        <a:xfrm>
          <a:off x="9239250" y="55911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26</xdr:row>
      <xdr:rowOff>66675</xdr:rowOff>
    </xdr:from>
    <xdr:to>
      <xdr:col>13</xdr:col>
      <xdr:colOff>228600</xdr:colOff>
      <xdr:row>28</xdr:row>
      <xdr:rowOff>9525</xdr:rowOff>
    </xdr:to>
    <xdr:sp macro="" textlink="">
      <xdr:nvSpPr>
        <xdr:cNvPr id="13316" name="AutoShape 4"/>
        <xdr:cNvSpPr>
          <a:spLocks/>
        </xdr:cNvSpPr>
      </xdr:nvSpPr>
      <xdr:spPr bwMode="auto">
        <a:xfrm>
          <a:off x="9248775" y="60960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34</xdr:row>
      <xdr:rowOff>28575</xdr:rowOff>
    </xdr:from>
    <xdr:to>
      <xdr:col>13</xdr:col>
      <xdr:colOff>190500</xdr:colOff>
      <xdr:row>35</xdr:row>
      <xdr:rowOff>152400</xdr:rowOff>
    </xdr:to>
    <xdr:sp macro="" textlink="">
      <xdr:nvSpPr>
        <xdr:cNvPr id="13317" name="AutoShape 5"/>
        <xdr:cNvSpPr>
          <a:spLocks/>
        </xdr:cNvSpPr>
      </xdr:nvSpPr>
      <xdr:spPr bwMode="auto">
        <a:xfrm>
          <a:off x="9210675" y="74771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37</xdr:row>
      <xdr:rowOff>28575</xdr:rowOff>
    </xdr:from>
    <xdr:to>
      <xdr:col>13</xdr:col>
      <xdr:colOff>190500</xdr:colOff>
      <xdr:row>38</xdr:row>
      <xdr:rowOff>152400</xdr:rowOff>
    </xdr:to>
    <xdr:sp macro="" textlink="">
      <xdr:nvSpPr>
        <xdr:cNvPr id="13318" name="AutoShape 6"/>
        <xdr:cNvSpPr>
          <a:spLocks/>
        </xdr:cNvSpPr>
      </xdr:nvSpPr>
      <xdr:spPr bwMode="auto">
        <a:xfrm>
          <a:off x="9210675" y="79724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29</xdr:row>
      <xdr:rowOff>66675</xdr:rowOff>
    </xdr:from>
    <xdr:to>
      <xdr:col>13</xdr:col>
      <xdr:colOff>228600</xdr:colOff>
      <xdr:row>31</xdr:row>
      <xdr:rowOff>0</xdr:rowOff>
    </xdr:to>
    <xdr:sp macro="" textlink="">
      <xdr:nvSpPr>
        <xdr:cNvPr id="13319" name="AutoShape 7"/>
        <xdr:cNvSpPr>
          <a:spLocks/>
        </xdr:cNvSpPr>
      </xdr:nvSpPr>
      <xdr:spPr bwMode="auto">
        <a:xfrm>
          <a:off x="9248775" y="66103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3</xdr:col>
      <xdr:colOff>0</xdr:colOff>
      <xdr:row>1</xdr:row>
      <xdr:rowOff>381000</xdr:rowOff>
    </xdr:to>
    <xdr:pic>
      <xdr:nvPicPr>
        <xdr:cNvPr id="13320"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676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457325"/>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6"/>
  <sheetViews>
    <sheetView topLeftCell="A62" workbookViewId="0">
      <selection activeCell="C70" sqref="C70"/>
    </sheetView>
  </sheetViews>
  <sheetFormatPr defaultRowHeight="15" x14ac:dyDescent="0.2"/>
  <cols>
    <col min="1" max="1" width="3.44140625" customWidth="1"/>
    <col min="2" max="2" width="74.44140625" customWidth="1"/>
  </cols>
  <sheetData>
    <row r="1" spans="1:2" ht="47.25" x14ac:dyDescent="0.2">
      <c r="A1" s="117"/>
      <c r="B1" s="121" t="s">
        <v>185</v>
      </c>
    </row>
    <row r="2" spans="1:2" x14ac:dyDescent="0.2">
      <c r="A2" s="117"/>
      <c r="B2" s="117"/>
    </row>
    <row r="3" spans="1:2" x14ac:dyDescent="0.2">
      <c r="A3" s="117"/>
      <c r="B3" s="122" t="s">
        <v>204</v>
      </c>
    </row>
    <row r="4" spans="1:2" x14ac:dyDescent="0.2">
      <c r="A4" s="117"/>
      <c r="B4" s="117"/>
    </row>
    <row r="5" spans="1:2" ht="15.75" x14ac:dyDescent="0.2">
      <c r="A5" s="984" t="s">
        <v>43</v>
      </c>
      <c r="B5" s="121" t="s">
        <v>186</v>
      </c>
    </row>
    <row r="6" spans="1:2" x14ac:dyDescent="0.2">
      <c r="A6" s="117"/>
      <c r="B6" s="122"/>
    </row>
    <row r="7" spans="1:2" ht="38.25" x14ac:dyDescent="0.2">
      <c r="A7" s="123">
        <v>1</v>
      </c>
      <c r="B7" s="124" t="s">
        <v>203</v>
      </c>
    </row>
    <row r="8" spans="1:2" x14ac:dyDescent="0.2">
      <c r="A8" s="123"/>
    </row>
    <row r="9" spans="1:2" ht="51" x14ac:dyDescent="0.2">
      <c r="A9" s="123">
        <v>2</v>
      </c>
      <c r="B9" s="125" t="s">
        <v>235</v>
      </c>
    </row>
    <row r="10" spans="1:2" x14ac:dyDescent="0.2">
      <c r="A10" s="123"/>
      <c r="B10" s="125"/>
    </row>
    <row r="11" spans="1:2" ht="25.5" x14ac:dyDescent="0.2">
      <c r="A11" s="123">
        <f>A9+1</f>
        <v>3</v>
      </c>
      <c r="B11" s="124" t="s">
        <v>187</v>
      </c>
    </row>
    <row r="12" spans="1:2" x14ac:dyDescent="0.2">
      <c r="A12" s="123"/>
      <c r="B12" s="124"/>
    </row>
    <row r="13" spans="1:2" ht="40.5" customHeight="1" x14ac:dyDescent="0.2">
      <c r="A13" s="123">
        <f>A11+1</f>
        <v>4</v>
      </c>
      <c r="B13" s="124" t="s">
        <v>188</v>
      </c>
    </row>
    <row r="14" spans="1:2" x14ac:dyDescent="0.2">
      <c r="A14" s="123"/>
      <c r="B14" s="124"/>
    </row>
    <row r="15" spans="1:2" ht="31.5" customHeight="1" x14ac:dyDescent="0.2">
      <c r="A15" s="123">
        <f>A13+1</f>
        <v>5</v>
      </c>
      <c r="B15" s="125" t="s">
        <v>189</v>
      </c>
    </row>
    <row r="16" spans="1:2" x14ac:dyDescent="0.2">
      <c r="A16" s="123"/>
      <c r="B16" s="125"/>
    </row>
    <row r="17" spans="1:2" ht="25.5" x14ac:dyDescent="0.2">
      <c r="A17" s="123">
        <f>A15+1</f>
        <v>6</v>
      </c>
      <c r="B17" s="124" t="s">
        <v>190</v>
      </c>
    </row>
    <row r="18" spans="1:2" x14ac:dyDescent="0.2">
      <c r="A18" s="123"/>
      <c r="B18" s="117"/>
    </row>
    <row r="19" spans="1:2" ht="51" x14ac:dyDescent="0.2">
      <c r="A19" s="123">
        <f>A17+1</f>
        <v>7</v>
      </c>
      <c r="B19" s="124" t="s">
        <v>191</v>
      </c>
    </row>
    <row r="20" spans="1:2" x14ac:dyDescent="0.2">
      <c r="A20" s="123"/>
      <c r="B20" s="124"/>
    </row>
    <row r="21" spans="1:2" ht="25.5" x14ac:dyDescent="0.2">
      <c r="A21" s="123">
        <f>A19+1</f>
        <v>8</v>
      </c>
      <c r="B21" s="124" t="s">
        <v>192</v>
      </c>
    </row>
    <row r="22" spans="1:2" x14ac:dyDescent="0.2">
      <c r="A22" s="123"/>
      <c r="B22" s="124"/>
    </row>
    <row r="23" spans="1:2" ht="25.5" x14ac:dyDescent="0.2">
      <c r="A23" s="123">
        <f>A21+1</f>
        <v>9</v>
      </c>
      <c r="B23" s="126" t="s">
        <v>193</v>
      </c>
    </row>
    <row r="24" spans="1:2" x14ac:dyDescent="0.2">
      <c r="A24" s="123"/>
      <c r="B24" s="126"/>
    </row>
    <row r="25" spans="1:2" ht="38.25" x14ac:dyDescent="0.2">
      <c r="A25" s="123">
        <f>A23+1</f>
        <v>10</v>
      </c>
      <c r="B25" s="126" t="s">
        <v>194</v>
      </c>
    </row>
    <row r="26" spans="1:2" x14ac:dyDescent="0.2">
      <c r="A26" s="123"/>
      <c r="B26" s="126"/>
    </row>
    <row r="27" spans="1:2" ht="25.5" x14ac:dyDescent="0.2">
      <c r="A27" s="123">
        <f>A25+1</f>
        <v>11</v>
      </c>
      <c r="B27" s="124" t="s">
        <v>195</v>
      </c>
    </row>
    <row r="28" spans="1:2" x14ac:dyDescent="0.2">
      <c r="A28" s="123"/>
      <c r="B28" s="124"/>
    </row>
    <row r="29" spans="1:2" ht="38.25" x14ac:dyDescent="0.2">
      <c r="A29" s="123">
        <f>A27+1</f>
        <v>12</v>
      </c>
      <c r="B29" s="118" t="s">
        <v>196</v>
      </c>
    </row>
    <row r="30" spans="1:2" x14ac:dyDescent="0.2">
      <c r="A30" s="123"/>
      <c r="B30" s="118"/>
    </row>
    <row r="31" spans="1:2" ht="25.5" x14ac:dyDescent="0.2">
      <c r="A31" s="123">
        <f>A29+1</f>
        <v>13</v>
      </c>
      <c r="B31" s="118" t="s">
        <v>182</v>
      </c>
    </row>
    <row r="32" spans="1:2" x14ac:dyDescent="0.2">
      <c r="A32" s="123"/>
      <c r="B32" s="117"/>
    </row>
    <row r="33" spans="1:2" ht="25.5" x14ac:dyDescent="0.2">
      <c r="A33" s="123">
        <f>A31+1</f>
        <v>14</v>
      </c>
      <c r="B33" s="126" t="s">
        <v>269</v>
      </c>
    </row>
    <row r="34" spans="1:2" x14ac:dyDescent="0.2">
      <c r="A34" s="123"/>
      <c r="B34" s="117"/>
    </row>
    <row r="35" spans="1:2" x14ac:dyDescent="0.2">
      <c r="A35" s="123">
        <f>A33+1</f>
        <v>15</v>
      </c>
      <c r="B35" s="124" t="s">
        <v>213</v>
      </c>
    </row>
    <row r="36" spans="1:2" x14ac:dyDescent="0.2">
      <c r="A36" s="123"/>
    </row>
    <row r="37" spans="1:2" x14ac:dyDescent="0.2">
      <c r="A37" s="123">
        <v>17</v>
      </c>
      <c r="B37" s="153" t="s">
        <v>214</v>
      </c>
    </row>
    <row r="38" spans="1:2" x14ac:dyDescent="0.2">
      <c r="A38" s="123"/>
    </row>
    <row r="39" spans="1:2" x14ac:dyDescent="0.2">
      <c r="A39" s="123"/>
      <c r="B39" s="117"/>
    </row>
    <row r="40" spans="1:2" ht="15.75" x14ac:dyDescent="0.2">
      <c r="A40" s="978" t="s">
        <v>45</v>
      </c>
      <c r="B40" s="979" t="s">
        <v>176</v>
      </c>
    </row>
    <row r="41" spans="1:2" x14ac:dyDescent="0.2">
      <c r="A41" s="123"/>
      <c r="B41" s="117"/>
    </row>
    <row r="42" spans="1:2" x14ac:dyDescent="0.2">
      <c r="A42" s="123">
        <v>1</v>
      </c>
      <c r="B42" s="117" t="s">
        <v>177</v>
      </c>
    </row>
    <row r="43" spans="1:2" x14ac:dyDescent="0.2">
      <c r="A43" s="123"/>
      <c r="B43" s="117"/>
    </row>
    <row r="44" spans="1:2" ht="25.5" x14ac:dyDescent="0.2">
      <c r="A44" s="123">
        <f>A42+1</f>
        <v>2</v>
      </c>
      <c r="B44" s="125" t="s">
        <v>197</v>
      </c>
    </row>
    <row r="45" spans="1:2" x14ac:dyDescent="0.2">
      <c r="A45" s="123"/>
    </row>
    <row r="46" spans="1:2" x14ac:dyDescent="0.2">
      <c r="A46" s="123">
        <f>A44+1</f>
        <v>3</v>
      </c>
      <c r="B46" s="289" t="s">
        <v>236</v>
      </c>
    </row>
    <row r="47" spans="1:2" x14ac:dyDescent="0.2">
      <c r="A47" s="123"/>
    </row>
    <row r="48" spans="1:2" ht="25.5" x14ac:dyDescent="0.2">
      <c r="A48" s="123">
        <f>A46+1</f>
        <v>4</v>
      </c>
      <c r="B48" s="117" t="s">
        <v>172</v>
      </c>
    </row>
    <row r="49" spans="1:2" x14ac:dyDescent="0.2">
      <c r="A49" s="123"/>
    </row>
    <row r="50" spans="1:2" ht="25.5" x14ac:dyDescent="0.2">
      <c r="A50" s="123">
        <f>A48+1</f>
        <v>5</v>
      </c>
      <c r="B50" s="117" t="s">
        <v>178</v>
      </c>
    </row>
    <row r="51" spans="1:2" x14ac:dyDescent="0.2">
      <c r="A51" s="123"/>
      <c r="B51" s="117"/>
    </row>
    <row r="52" spans="1:2" ht="51" x14ac:dyDescent="0.2">
      <c r="A52" s="123">
        <f>A50+1</f>
        <v>6</v>
      </c>
      <c r="B52" s="118" t="s">
        <v>173</v>
      </c>
    </row>
    <row r="53" spans="1:2" x14ac:dyDescent="0.2">
      <c r="A53" s="123"/>
      <c r="B53" s="117"/>
    </row>
    <row r="54" spans="1:2" x14ac:dyDescent="0.2">
      <c r="A54" s="123">
        <f>A52+1</f>
        <v>7</v>
      </c>
      <c r="B54" s="117" t="s">
        <v>179</v>
      </c>
    </row>
    <row r="55" spans="1:2" x14ac:dyDescent="0.2">
      <c r="A55" s="123"/>
    </row>
    <row r="56" spans="1:2" ht="51" x14ac:dyDescent="0.2">
      <c r="A56" s="123">
        <f>A54+1</f>
        <v>8</v>
      </c>
      <c r="B56" s="118" t="s">
        <v>175</v>
      </c>
    </row>
    <row r="57" spans="1:2" x14ac:dyDescent="0.2">
      <c r="A57" s="123"/>
      <c r="B57" s="118"/>
    </row>
    <row r="58" spans="1:2" ht="38.25" x14ac:dyDescent="0.2">
      <c r="A58" s="123">
        <f>A56+1</f>
        <v>9</v>
      </c>
      <c r="B58" s="118" t="s">
        <v>180</v>
      </c>
    </row>
    <row r="59" spans="1:2" x14ac:dyDescent="0.2">
      <c r="A59" s="123"/>
      <c r="B59" s="118"/>
    </row>
    <row r="60" spans="1:2" ht="25.5" x14ac:dyDescent="0.2">
      <c r="A60" s="123">
        <f>A58+1</f>
        <v>10</v>
      </c>
      <c r="B60" s="117" t="s">
        <v>174</v>
      </c>
    </row>
    <row r="61" spans="1:2" x14ac:dyDescent="0.2">
      <c r="A61" s="127"/>
    </row>
    <row r="62" spans="1:2" ht="25.5" x14ac:dyDescent="0.2">
      <c r="A62" s="123">
        <f>A60+1</f>
        <v>11</v>
      </c>
      <c r="B62" s="124" t="s">
        <v>198</v>
      </c>
    </row>
    <row r="63" spans="1:2" x14ac:dyDescent="0.2">
      <c r="A63" s="127"/>
      <c r="B63" s="124"/>
    </row>
    <row r="64" spans="1:2" ht="38.25" x14ac:dyDescent="0.2">
      <c r="A64" s="123">
        <f>A62+1</f>
        <v>12</v>
      </c>
      <c r="B64" s="125" t="s">
        <v>199</v>
      </c>
    </row>
    <row r="66" spans="1:2" ht="15.75" x14ac:dyDescent="0.2">
      <c r="A66" s="978" t="s">
        <v>47</v>
      </c>
      <c r="B66" s="979" t="s">
        <v>298</v>
      </c>
    </row>
    <row r="67" spans="1:2" x14ac:dyDescent="0.2">
      <c r="A67" s="980"/>
      <c r="B67" s="981"/>
    </row>
    <row r="68" spans="1:2" ht="45" x14ac:dyDescent="0.2">
      <c r="A68" s="123"/>
      <c r="B68" s="982" t="s">
        <v>299</v>
      </c>
    </row>
    <row r="69" spans="1:2" x14ac:dyDescent="0.2">
      <c r="A69" s="123"/>
      <c r="B69" s="117"/>
    </row>
    <row r="70" spans="1:2" x14ac:dyDescent="0.2">
      <c r="A70" s="123" t="s">
        <v>300</v>
      </c>
      <c r="B70" s="117" t="s">
        <v>301</v>
      </c>
    </row>
    <row r="71" spans="1:2" x14ac:dyDescent="0.2">
      <c r="A71" s="123"/>
      <c r="B71" s="117"/>
    </row>
    <row r="72" spans="1:2" x14ac:dyDescent="0.2">
      <c r="A72" s="123" t="s">
        <v>302</v>
      </c>
      <c r="B72" s="117" t="s">
        <v>303</v>
      </c>
    </row>
    <row r="73" spans="1:2" x14ac:dyDescent="0.2">
      <c r="A73" s="123"/>
      <c r="B73" s="117"/>
    </row>
    <row r="74" spans="1:2" ht="25.5" x14ac:dyDescent="0.2">
      <c r="A74" s="123" t="s">
        <v>304</v>
      </c>
      <c r="B74" s="117" t="s">
        <v>305</v>
      </c>
    </row>
    <row r="75" spans="1:2" x14ac:dyDescent="0.2">
      <c r="A75" s="123"/>
      <c r="B75" s="117"/>
    </row>
    <row r="76" spans="1:2" x14ac:dyDescent="0.2">
      <c r="A76" s="123" t="s">
        <v>306</v>
      </c>
      <c r="B76" s="985" t="s">
        <v>307</v>
      </c>
    </row>
    <row r="77" spans="1:2" x14ac:dyDescent="0.2">
      <c r="A77" s="123"/>
      <c r="B77" s="117"/>
    </row>
    <row r="78" spans="1:2" ht="25.5" x14ac:dyDescent="0.2">
      <c r="A78" s="123" t="s">
        <v>308</v>
      </c>
      <c r="B78" s="117" t="s">
        <v>309</v>
      </c>
    </row>
    <row r="79" spans="1:2" x14ac:dyDescent="0.2">
      <c r="A79" s="123"/>
      <c r="B79" s="117"/>
    </row>
    <row r="80" spans="1:2" ht="25.5" x14ac:dyDescent="0.2">
      <c r="A80" s="123" t="s">
        <v>310</v>
      </c>
      <c r="B80" s="985" t="s">
        <v>311</v>
      </c>
    </row>
    <row r="81" spans="1:2" x14ac:dyDescent="0.2">
      <c r="A81" s="123"/>
      <c r="B81" s="117"/>
    </row>
    <row r="82" spans="1:2" ht="25.5" x14ac:dyDescent="0.2">
      <c r="A82" s="123" t="s">
        <v>312</v>
      </c>
      <c r="B82" s="117" t="s">
        <v>313</v>
      </c>
    </row>
    <row r="83" spans="1:2" x14ac:dyDescent="0.2">
      <c r="A83" s="123"/>
      <c r="B83" s="117"/>
    </row>
    <row r="84" spans="1:2" x14ac:dyDescent="0.2">
      <c r="A84" s="980"/>
      <c r="B84" s="981"/>
    </row>
    <row r="85" spans="1:2" x14ac:dyDescent="0.2">
      <c r="A85" s="980">
        <f>A64+1</f>
        <v>13</v>
      </c>
      <c r="B85" s="981" t="s">
        <v>27</v>
      </c>
    </row>
    <row r="86" spans="1:2" ht="25.5" x14ac:dyDescent="0.2">
      <c r="A86" s="980"/>
      <c r="B86" s="983" t="s">
        <v>314</v>
      </c>
    </row>
  </sheetData>
  <phoneticPr fontId="43"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zoomScaleNormal="100" zoomScaleSheetLayoutView="75" workbookViewId="0">
      <selection activeCell="G11" sqref="G11:G20"/>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33203125" customWidth="1"/>
    <col min="7" max="7" width="5.44140625" customWidth="1"/>
    <col min="8" max="8" width="9.5546875" bestFit="1" customWidth="1"/>
  </cols>
  <sheetData>
    <row r="1" spans="1:8" ht="15.75" thickTop="1" x14ac:dyDescent="0.2">
      <c r="A1" s="315" t="s">
        <v>40</v>
      </c>
      <c r="B1" s="459"/>
      <c r="C1" s="459"/>
      <c r="D1" s="459"/>
      <c r="E1" s="459"/>
      <c r="F1" s="459"/>
      <c r="G1" s="459"/>
      <c r="H1" s="460"/>
    </row>
    <row r="2" spans="1:8" ht="15.75" x14ac:dyDescent="0.2">
      <c r="A2" s="398" t="s">
        <v>267</v>
      </c>
      <c r="B2" s="461"/>
      <c r="C2" s="461"/>
      <c r="D2" s="188"/>
      <c r="E2" s="188"/>
      <c r="F2" s="461"/>
      <c r="G2" s="461"/>
      <c r="H2" s="462"/>
    </row>
    <row r="3" spans="1:8" ht="18.75" x14ac:dyDescent="0.2">
      <c r="A3" s="463"/>
      <c r="B3" s="971" t="s">
        <v>39</v>
      </c>
      <c r="C3" s="971"/>
      <c r="D3" s="995">
        <f>'Input Data'!$D$20</f>
        <v>0</v>
      </c>
      <c r="E3" s="465" t="s">
        <v>202</v>
      </c>
      <c r="F3" s="987">
        <f>'Input Data'!$D$6</f>
        <v>0</v>
      </c>
      <c r="G3" s="461"/>
      <c r="H3" s="462"/>
    </row>
    <row r="4" spans="1:8" x14ac:dyDescent="0.2">
      <c r="A4" s="466" t="s">
        <v>41</v>
      </c>
      <c r="B4" s="467" t="s">
        <v>4</v>
      </c>
      <c r="C4" s="461" t="s">
        <v>42</v>
      </c>
      <c r="D4" s="464" t="s">
        <v>41</v>
      </c>
      <c r="E4" s="467" t="s">
        <v>4</v>
      </c>
      <c r="F4" s="461" t="s">
        <v>42</v>
      </c>
      <c r="G4" s="461"/>
      <c r="H4" s="462"/>
    </row>
    <row r="5" spans="1:8" x14ac:dyDescent="0.2">
      <c r="A5" s="468" t="s">
        <v>43</v>
      </c>
      <c r="B5" s="469"/>
      <c r="C5" s="469"/>
      <c r="D5" s="470" t="s">
        <v>44</v>
      </c>
      <c r="E5" s="469"/>
      <c r="F5" s="972"/>
      <c r="G5" s="973"/>
      <c r="H5" s="974"/>
    </row>
    <row r="6" spans="1:8" x14ac:dyDescent="0.2">
      <c r="A6" s="468" t="s">
        <v>45</v>
      </c>
      <c r="B6" s="469"/>
      <c r="C6" s="469"/>
      <c r="D6" s="470" t="s">
        <v>46</v>
      </c>
      <c r="E6" s="471"/>
      <c r="F6" s="972"/>
      <c r="G6" s="973"/>
      <c r="H6" s="974"/>
    </row>
    <row r="7" spans="1:8" x14ac:dyDescent="0.2">
      <c r="A7" s="468" t="s">
        <v>47</v>
      </c>
      <c r="B7" s="471"/>
      <c r="C7" s="469"/>
      <c r="D7" s="470" t="s">
        <v>48</v>
      </c>
      <c r="E7" s="471"/>
      <c r="F7" s="972"/>
      <c r="G7" s="973"/>
      <c r="H7" s="974"/>
    </row>
    <row r="8" spans="1:8" ht="15.75" thickBot="1" x14ac:dyDescent="0.25">
      <c r="A8" s="472"/>
      <c r="B8" s="473"/>
      <c r="C8" s="473"/>
      <c r="D8" s="473"/>
      <c r="E8" s="473"/>
      <c r="F8" s="473"/>
      <c r="G8" s="473"/>
      <c r="H8" s="474"/>
    </row>
    <row r="9" spans="1:8" ht="15.75" thickTop="1" x14ac:dyDescent="0.2">
      <c r="A9" s="475" t="s">
        <v>145</v>
      </c>
      <c r="B9" s="476"/>
      <c r="C9" s="476"/>
      <c r="D9" s="476"/>
      <c r="E9" s="476"/>
      <c r="F9" s="476"/>
      <c r="G9" s="476"/>
      <c r="H9" s="477"/>
    </row>
    <row r="10" spans="1:8" ht="28.5" x14ac:dyDescent="0.2">
      <c r="A10" s="478" t="s">
        <v>4</v>
      </c>
      <c r="B10" s="479" t="s">
        <v>49</v>
      </c>
      <c r="C10" s="480" t="s">
        <v>31</v>
      </c>
      <c r="D10" s="480" t="s">
        <v>50</v>
      </c>
      <c r="E10" s="481" t="s">
        <v>51</v>
      </c>
      <c r="F10" s="480" t="s">
        <v>5</v>
      </c>
      <c r="G10" s="480" t="s">
        <v>10</v>
      </c>
      <c r="H10" s="482" t="s">
        <v>52</v>
      </c>
    </row>
    <row r="11" spans="1:8" x14ac:dyDescent="0.2">
      <c r="A11" s="483"/>
      <c r="B11" s="484"/>
      <c r="C11" s="485"/>
      <c r="D11" s="485"/>
      <c r="E11" s="485"/>
      <c r="F11" s="1013"/>
      <c r="G11" s="1011"/>
      <c r="H11" s="486">
        <f t="shared" ref="H11:H19" si="0">F11*G11</f>
        <v>0</v>
      </c>
    </row>
    <row r="12" spans="1:8" x14ac:dyDescent="0.2">
      <c r="A12" s="487"/>
      <c r="B12" s="488"/>
      <c r="C12" s="489"/>
      <c r="D12" s="489"/>
      <c r="E12" s="489"/>
      <c r="F12" s="1014"/>
      <c r="G12" s="1012"/>
      <c r="H12" s="490">
        <f t="shared" si="0"/>
        <v>0</v>
      </c>
    </row>
    <row r="13" spans="1:8" x14ac:dyDescent="0.2">
      <c r="A13" s="491"/>
      <c r="B13" s="488"/>
      <c r="C13" s="489"/>
      <c r="D13" s="489"/>
      <c r="E13" s="489"/>
      <c r="F13" s="1014"/>
      <c r="G13" s="1012"/>
      <c r="H13" s="490">
        <f t="shared" si="0"/>
        <v>0</v>
      </c>
    </row>
    <row r="14" spans="1:8" x14ac:dyDescent="0.2">
      <c r="A14" s="491"/>
      <c r="B14" s="488"/>
      <c r="C14" s="489"/>
      <c r="D14" s="489"/>
      <c r="E14" s="489"/>
      <c r="F14" s="1014"/>
      <c r="G14" s="1012"/>
      <c r="H14" s="490">
        <f t="shared" si="0"/>
        <v>0</v>
      </c>
    </row>
    <row r="15" spans="1:8" x14ac:dyDescent="0.2">
      <c r="A15" s="491"/>
      <c r="B15" s="488"/>
      <c r="C15" s="489"/>
      <c r="D15" s="489"/>
      <c r="E15" s="489"/>
      <c r="F15" s="1014"/>
      <c r="G15" s="1012"/>
      <c r="H15" s="490">
        <f t="shared" si="0"/>
        <v>0</v>
      </c>
    </row>
    <row r="16" spans="1:8" x14ac:dyDescent="0.2">
      <c r="A16" s="491"/>
      <c r="B16" s="488"/>
      <c r="C16" s="489"/>
      <c r="D16" s="489"/>
      <c r="E16" s="489"/>
      <c r="F16" s="1014"/>
      <c r="G16" s="1012"/>
      <c r="H16" s="490">
        <f t="shared" si="0"/>
        <v>0</v>
      </c>
    </row>
    <row r="17" spans="1:8" x14ac:dyDescent="0.2">
      <c r="A17" s="491"/>
      <c r="B17" s="488"/>
      <c r="C17" s="489"/>
      <c r="D17" s="489"/>
      <c r="E17" s="489"/>
      <c r="F17" s="1014"/>
      <c r="G17" s="1012"/>
      <c r="H17" s="490">
        <f t="shared" si="0"/>
        <v>0</v>
      </c>
    </row>
    <row r="18" spans="1:8" x14ac:dyDescent="0.2">
      <c r="A18" s="491"/>
      <c r="B18" s="488"/>
      <c r="C18" s="489"/>
      <c r="D18" s="489"/>
      <c r="E18" s="489"/>
      <c r="F18" s="1014"/>
      <c r="G18" s="1012"/>
      <c r="H18" s="490">
        <f t="shared" si="0"/>
        <v>0</v>
      </c>
    </row>
    <row r="19" spans="1:8" x14ac:dyDescent="0.2">
      <c r="A19" s="491"/>
      <c r="B19" s="488"/>
      <c r="C19" s="489"/>
      <c r="D19" s="489"/>
      <c r="E19" s="489"/>
      <c r="F19" s="1014"/>
      <c r="G19" s="1012"/>
      <c r="H19" s="490">
        <f t="shared" si="0"/>
        <v>0</v>
      </c>
    </row>
    <row r="20" spans="1:8" x14ac:dyDescent="0.2">
      <c r="A20" s="491"/>
      <c r="B20" s="488"/>
      <c r="C20" s="489"/>
      <c r="D20" s="489"/>
      <c r="E20" s="489"/>
      <c r="F20" s="1014"/>
      <c r="G20" s="1012"/>
      <c r="H20" s="490">
        <f>F20*G20</f>
        <v>0</v>
      </c>
    </row>
    <row r="21" spans="1:8" x14ac:dyDescent="0.2">
      <c r="A21" s="492"/>
      <c r="B21" s="493"/>
      <c r="C21" s="493"/>
      <c r="D21" s="493"/>
      <c r="E21" s="493"/>
      <c r="F21" s="493"/>
      <c r="G21" s="494" t="s">
        <v>253</v>
      </c>
      <c r="H21" s="495">
        <f>SUM(H11:H20)</f>
        <v>0</v>
      </c>
    </row>
    <row r="22" spans="1:8" x14ac:dyDescent="0.2">
      <c r="A22" s="463"/>
      <c r="B22" s="461"/>
      <c r="C22" s="461"/>
      <c r="D22" s="461"/>
      <c r="E22" s="461"/>
      <c r="F22" s="461"/>
      <c r="G22" s="461"/>
      <c r="H22" s="462"/>
    </row>
    <row r="23" spans="1:8" x14ac:dyDescent="0.2">
      <c r="A23" s="463"/>
      <c r="B23" s="461"/>
      <c r="C23" s="461"/>
      <c r="D23" s="461"/>
      <c r="E23" s="461"/>
      <c r="F23" s="461"/>
      <c r="G23" s="461"/>
      <c r="H23" s="462"/>
    </row>
    <row r="24" spans="1:8" x14ac:dyDescent="0.2">
      <c r="A24" s="496" t="s">
        <v>144</v>
      </c>
      <c r="B24" s="476"/>
      <c r="C24" s="476"/>
      <c r="D24" s="476"/>
      <c r="E24" s="476" t="s">
        <v>143</v>
      </c>
      <c r="F24" s="476"/>
      <c r="G24" s="476"/>
      <c r="H24" s="477"/>
    </row>
    <row r="25" spans="1:8" ht="30" x14ac:dyDescent="0.2">
      <c r="A25" s="497" t="s">
        <v>4</v>
      </c>
      <c r="B25" s="498" t="s">
        <v>49</v>
      </c>
      <c r="C25" s="499" t="s">
        <v>31</v>
      </c>
      <c r="D25" s="499" t="s">
        <v>50</v>
      </c>
      <c r="E25" s="500" t="s">
        <v>51</v>
      </c>
      <c r="F25" s="499" t="s">
        <v>5</v>
      </c>
      <c r="G25" s="499" t="s">
        <v>10</v>
      </c>
      <c r="H25" s="501" t="s">
        <v>52</v>
      </c>
    </row>
    <row r="26" spans="1:8" x14ac:dyDescent="0.2">
      <c r="A26" s="423"/>
      <c r="B26" s="388"/>
      <c r="C26" s="326"/>
      <c r="D26" s="326"/>
      <c r="E26" s="326"/>
      <c r="F26" s="364"/>
      <c r="G26" s="1006">
        <v>5</v>
      </c>
      <c r="H26" s="417">
        <f>F26*G26</f>
        <v>0</v>
      </c>
    </row>
    <row r="27" spans="1:8" x14ac:dyDescent="0.2">
      <c r="A27" s="502"/>
      <c r="B27" s="344"/>
      <c r="C27" s="328"/>
      <c r="D27" s="328"/>
      <c r="E27" s="328"/>
      <c r="F27" s="372"/>
      <c r="G27" s="1007"/>
      <c r="H27" s="409">
        <f t="shared" ref="H27:H35" si="1">F27*G27</f>
        <v>0</v>
      </c>
    </row>
    <row r="28" spans="1:8" x14ac:dyDescent="0.2">
      <c r="A28" s="424"/>
      <c r="B28" s="344"/>
      <c r="C28" s="328"/>
      <c r="D28" s="328"/>
      <c r="E28" s="328"/>
      <c r="F28" s="372"/>
      <c r="G28" s="1007"/>
      <c r="H28" s="409">
        <f t="shared" si="1"/>
        <v>0</v>
      </c>
    </row>
    <row r="29" spans="1:8" x14ac:dyDescent="0.2">
      <c r="A29" s="424"/>
      <c r="B29" s="344"/>
      <c r="C29" s="328"/>
      <c r="D29" s="328"/>
      <c r="E29" s="328"/>
      <c r="F29" s="372"/>
      <c r="G29" s="1007"/>
      <c r="H29" s="409">
        <f t="shared" si="1"/>
        <v>0</v>
      </c>
    </row>
    <row r="30" spans="1:8" x14ac:dyDescent="0.2">
      <c r="A30" s="424"/>
      <c r="B30" s="344"/>
      <c r="C30" s="328"/>
      <c r="D30" s="328"/>
      <c r="E30" s="328"/>
      <c r="F30" s="372"/>
      <c r="G30" s="1007"/>
      <c r="H30" s="409">
        <f t="shared" si="1"/>
        <v>0</v>
      </c>
    </row>
    <row r="31" spans="1:8" x14ac:dyDescent="0.2">
      <c r="A31" s="424"/>
      <c r="B31" s="344"/>
      <c r="C31" s="328"/>
      <c r="D31" s="328"/>
      <c r="E31" s="328"/>
      <c r="F31" s="372"/>
      <c r="G31" s="1007"/>
      <c r="H31" s="409">
        <f t="shared" si="1"/>
        <v>0</v>
      </c>
    </row>
    <row r="32" spans="1:8" x14ac:dyDescent="0.2">
      <c r="A32" s="424"/>
      <c r="B32" s="344"/>
      <c r="C32" s="328"/>
      <c r="D32" s="328"/>
      <c r="E32" s="328"/>
      <c r="F32" s="372"/>
      <c r="G32" s="1007"/>
      <c r="H32" s="409">
        <f t="shared" si="1"/>
        <v>0</v>
      </c>
    </row>
    <row r="33" spans="1:8" x14ac:dyDescent="0.2">
      <c r="A33" s="424"/>
      <c r="B33" s="344"/>
      <c r="C33" s="328"/>
      <c r="D33" s="328"/>
      <c r="E33" s="328"/>
      <c r="F33" s="372"/>
      <c r="G33" s="1007"/>
      <c r="H33" s="409">
        <f t="shared" si="1"/>
        <v>0</v>
      </c>
    </row>
    <row r="34" spans="1:8" x14ac:dyDescent="0.2">
      <c r="A34" s="424"/>
      <c r="B34" s="344"/>
      <c r="C34" s="328"/>
      <c r="D34" s="328"/>
      <c r="E34" s="328"/>
      <c r="F34" s="372"/>
      <c r="G34" s="1007"/>
      <c r="H34" s="409">
        <f t="shared" si="1"/>
        <v>0</v>
      </c>
    </row>
    <row r="35" spans="1:8" x14ac:dyDescent="0.2">
      <c r="A35" s="503"/>
      <c r="B35" s="391"/>
      <c r="C35" s="390"/>
      <c r="D35" s="390"/>
      <c r="E35" s="390"/>
      <c r="F35" s="1015"/>
      <c r="G35" s="1019"/>
      <c r="H35" s="504">
        <f t="shared" si="1"/>
        <v>0</v>
      </c>
    </row>
    <row r="36" spans="1:8" ht="15.75" thickBot="1" x14ac:dyDescent="0.25">
      <c r="A36" s="505"/>
      <c r="B36" s="506"/>
      <c r="C36" s="507"/>
      <c r="D36" s="507"/>
      <c r="E36" s="507"/>
      <c r="F36" s="1016"/>
      <c r="G36" s="1020"/>
      <c r="H36" s="354">
        <f>F36*G36</f>
        <v>0</v>
      </c>
    </row>
    <row r="37" spans="1:8" ht="15.75" thickTop="1" x14ac:dyDescent="0.2">
      <c r="A37" s="508"/>
      <c r="B37" s="374"/>
      <c r="C37" s="374"/>
      <c r="D37" s="374"/>
      <c r="E37" s="374"/>
      <c r="F37" s="374"/>
      <c r="G37" s="375" t="s">
        <v>254</v>
      </c>
      <c r="H37" s="413">
        <f>SUM(H26:H36)</f>
        <v>0</v>
      </c>
    </row>
    <row r="38" spans="1:8" ht="15.75" thickBot="1" x14ac:dyDescent="0.25">
      <c r="A38" s="509"/>
      <c r="B38" s="376"/>
      <c r="C38" s="376"/>
      <c r="D38" s="376"/>
      <c r="E38" s="376"/>
      <c r="F38" s="376"/>
      <c r="G38" s="375"/>
      <c r="H38" s="510"/>
    </row>
    <row r="39" spans="1:8" x14ac:dyDescent="0.2">
      <c r="A39" s="511"/>
      <c r="B39" s="512"/>
      <c r="C39" s="512"/>
      <c r="D39" s="512"/>
      <c r="E39" s="512"/>
      <c r="F39" s="512"/>
      <c r="G39" s="513"/>
      <c r="H39" s="495"/>
    </row>
    <row r="40" spans="1:8" x14ac:dyDescent="0.2">
      <c r="A40" s="463"/>
      <c r="B40" s="461"/>
      <c r="C40" s="461"/>
      <c r="D40" s="461"/>
      <c r="E40" s="461"/>
      <c r="F40" s="461"/>
      <c r="G40" s="461"/>
      <c r="H40" s="462"/>
    </row>
    <row r="41" spans="1:8" x14ac:dyDescent="0.2">
      <c r="A41" s="475" t="s">
        <v>263</v>
      </c>
      <c r="B41" s="476"/>
      <c r="C41" s="476"/>
      <c r="D41" s="476"/>
      <c r="E41" s="476"/>
      <c r="F41" s="476"/>
      <c r="G41" s="476"/>
      <c r="H41" s="514"/>
    </row>
    <row r="42" spans="1:8" ht="30" x14ac:dyDescent="0.2">
      <c r="A42" s="497" t="s">
        <v>4</v>
      </c>
      <c r="B42" s="498" t="s">
        <v>49</v>
      </c>
      <c r="C42" s="499" t="s">
        <v>31</v>
      </c>
      <c r="D42" s="499" t="s">
        <v>50</v>
      </c>
      <c r="E42" s="500" t="s">
        <v>51</v>
      </c>
      <c r="F42" s="499" t="s">
        <v>5</v>
      </c>
      <c r="G42" s="499" t="s">
        <v>10</v>
      </c>
      <c r="H42" s="501" t="s">
        <v>52</v>
      </c>
    </row>
    <row r="43" spans="1:8" x14ac:dyDescent="0.2">
      <c r="A43" s="483"/>
      <c r="B43" s="484"/>
      <c r="C43" s="485"/>
      <c r="D43" s="485"/>
      <c r="E43" s="485"/>
      <c r="F43" s="1013"/>
      <c r="G43" s="1011"/>
      <c r="H43" s="486">
        <f t="shared" ref="H43:H55" si="2">F43*G43</f>
        <v>0</v>
      </c>
    </row>
    <row r="44" spans="1:8" x14ac:dyDescent="0.2">
      <c r="A44" s="487"/>
      <c r="B44" s="488"/>
      <c r="C44" s="489"/>
      <c r="D44" s="489"/>
      <c r="E44" s="489"/>
      <c r="F44" s="1014"/>
      <c r="G44" s="1012"/>
      <c r="H44" s="490">
        <f t="shared" si="2"/>
        <v>0</v>
      </c>
    </row>
    <row r="45" spans="1:8" x14ac:dyDescent="0.2">
      <c r="A45" s="491"/>
      <c r="B45" s="488"/>
      <c r="C45" s="489"/>
      <c r="D45" s="489"/>
      <c r="E45" s="489"/>
      <c r="F45" s="1014"/>
      <c r="G45" s="1012"/>
      <c r="H45" s="490">
        <f t="shared" si="2"/>
        <v>0</v>
      </c>
    </row>
    <row r="46" spans="1:8" x14ac:dyDescent="0.2">
      <c r="A46" s="491"/>
      <c r="B46" s="488"/>
      <c r="C46" s="489"/>
      <c r="D46" s="489"/>
      <c r="E46" s="489"/>
      <c r="F46" s="1014"/>
      <c r="G46" s="1012"/>
      <c r="H46" s="490">
        <f t="shared" si="2"/>
        <v>0</v>
      </c>
    </row>
    <row r="47" spans="1:8" x14ac:dyDescent="0.2">
      <c r="A47" s="491"/>
      <c r="B47" s="488"/>
      <c r="C47" s="489"/>
      <c r="D47" s="489"/>
      <c r="E47" s="489"/>
      <c r="F47" s="1014"/>
      <c r="G47" s="1012"/>
      <c r="H47" s="490">
        <f t="shared" si="2"/>
        <v>0</v>
      </c>
    </row>
    <row r="48" spans="1:8" x14ac:dyDescent="0.2">
      <c r="A48" s="491"/>
      <c r="B48" s="488"/>
      <c r="C48" s="489"/>
      <c r="D48" s="489"/>
      <c r="E48" s="489"/>
      <c r="F48" s="1014"/>
      <c r="G48" s="1012"/>
      <c r="H48" s="490">
        <f t="shared" si="2"/>
        <v>0</v>
      </c>
    </row>
    <row r="49" spans="1:8" x14ac:dyDescent="0.2">
      <c r="A49" s="491"/>
      <c r="B49" s="488"/>
      <c r="C49" s="489"/>
      <c r="D49" s="489"/>
      <c r="E49" s="489"/>
      <c r="F49" s="1014"/>
      <c r="G49" s="1012"/>
      <c r="H49" s="490">
        <f t="shared" si="2"/>
        <v>0</v>
      </c>
    </row>
    <row r="50" spans="1:8" x14ac:dyDescent="0.2">
      <c r="A50" s="491"/>
      <c r="B50" s="488"/>
      <c r="C50" s="489"/>
      <c r="D50" s="489"/>
      <c r="E50" s="489"/>
      <c r="F50" s="1014"/>
      <c r="G50" s="1012"/>
      <c r="H50" s="490">
        <f t="shared" si="2"/>
        <v>0</v>
      </c>
    </row>
    <row r="51" spans="1:8" x14ac:dyDescent="0.2">
      <c r="A51" s="491"/>
      <c r="B51" s="488"/>
      <c r="C51" s="489"/>
      <c r="D51" s="489"/>
      <c r="E51" s="489"/>
      <c r="F51" s="1014"/>
      <c r="G51" s="1012"/>
      <c r="H51" s="490">
        <f t="shared" si="2"/>
        <v>0</v>
      </c>
    </row>
    <row r="52" spans="1:8" x14ac:dyDescent="0.2">
      <c r="A52" s="491"/>
      <c r="B52" s="488"/>
      <c r="C52" s="489"/>
      <c r="D52" s="489"/>
      <c r="E52" s="489"/>
      <c r="F52" s="1014"/>
      <c r="G52" s="1012"/>
      <c r="H52" s="490">
        <f t="shared" si="2"/>
        <v>0</v>
      </c>
    </row>
    <row r="53" spans="1:8" x14ac:dyDescent="0.2">
      <c r="A53" s="491"/>
      <c r="B53" s="488"/>
      <c r="C53" s="489"/>
      <c r="D53" s="489"/>
      <c r="E53" s="489"/>
      <c r="F53" s="1014"/>
      <c r="G53" s="1012"/>
      <c r="H53" s="490">
        <f t="shared" si="2"/>
        <v>0</v>
      </c>
    </row>
    <row r="54" spans="1:8" x14ac:dyDescent="0.2">
      <c r="A54" s="491"/>
      <c r="B54" s="488"/>
      <c r="C54" s="489"/>
      <c r="D54" s="489"/>
      <c r="E54" s="489"/>
      <c r="F54" s="1014"/>
      <c r="G54" s="1012"/>
      <c r="H54" s="490">
        <f t="shared" si="2"/>
        <v>0</v>
      </c>
    </row>
    <row r="55" spans="1:8" x14ac:dyDescent="0.2">
      <c r="A55" s="515"/>
      <c r="B55" s="516"/>
      <c r="C55" s="517"/>
      <c r="D55" s="517"/>
      <c r="E55" s="517"/>
      <c r="F55" s="1017"/>
      <c r="G55" s="1021"/>
      <c r="H55" s="518">
        <f t="shared" si="2"/>
        <v>0</v>
      </c>
    </row>
    <row r="56" spans="1:8" ht="15.75" thickBot="1" x14ac:dyDescent="0.25">
      <c r="A56" s="519"/>
      <c r="B56" s="520"/>
      <c r="C56" s="521"/>
      <c r="D56" s="521"/>
      <c r="E56" s="521"/>
      <c r="F56" s="1018"/>
      <c r="G56" s="1022"/>
      <c r="H56" s="522">
        <f>F56*G56</f>
        <v>0</v>
      </c>
    </row>
    <row r="57" spans="1:8" ht="15.75" thickTop="1" x14ac:dyDescent="0.2">
      <c r="A57" s="492"/>
      <c r="B57" s="493"/>
      <c r="C57" s="493"/>
      <c r="D57" s="493"/>
      <c r="E57" s="493"/>
      <c r="F57" s="493"/>
      <c r="G57" s="494" t="s">
        <v>255</v>
      </c>
      <c r="H57" s="495">
        <f>SUM(H43:H56)</f>
        <v>0</v>
      </c>
    </row>
    <row r="58" spans="1:8" ht="15.75" thickBot="1" x14ac:dyDescent="0.25">
      <c r="A58" s="523"/>
      <c r="B58" s="524"/>
      <c r="C58" s="524"/>
      <c r="D58" s="524"/>
      <c r="E58" s="524"/>
      <c r="F58" s="524"/>
      <c r="G58" s="525"/>
      <c r="H58" s="526"/>
    </row>
    <row r="59" spans="1:8" ht="16.5" thickTop="1" x14ac:dyDescent="0.25">
      <c r="A59" s="59"/>
      <c r="B59" s="17"/>
      <c r="C59" s="17"/>
      <c r="D59" s="17"/>
      <c r="E59" s="17"/>
      <c r="F59" s="17"/>
      <c r="G59" s="17"/>
      <c r="H59" s="60"/>
    </row>
    <row r="60" spans="1:8" x14ac:dyDescent="0.2">
      <c r="A60" s="16"/>
      <c r="B60" s="16"/>
      <c r="C60" s="16"/>
      <c r="D60" s="16"/>
      <c r="E60" s="16"/>
      <c r="F60" s="16"/>
      <c r="G60" s="16"/>
      <c r="H60" s="16"/>
    </row>
    <row r="61" spans="1:8" ht="15.75" x14ac:dyDescent="0.25">
      <c r="A61" s="17"/>
      <c r="B61" s="17"/>
      <c r="C61" s="17"/>
      <c r="D61" s="17"/>
      <c r="E61" s="17"/>
      <c r="F61" s="17"/>
      <c r="G61" s="17"/>
      <c r="H61" s="60"/>
    </row>
    <row r="62" spans="1:8" ht="15.75" x14ac:dyDescent="0.25">
      <c r="A62" s="17"/>
      <c r="B62" s="17"/>
      <c r="C62" s="17"/>
      <c r="D62" s="17"/>
      <c r="E62" s="17"/>
      <c r="F62" s="17"/>
      <c r="G62" s="17"/>
      <c r="H62" s="60"/>
    </row>
  </sheetData>
  <mergeCells count="4">
    <mergeCell ref="B3:C3"/>
    <mergeCell ref="F5:H5"/>
    <mergeCell ref="F6:H6"/>
    <mergeCell ref="F7:H7"/>
  </mergeCells>
  <phoneticPr fontId="43" type="noConversion"/>
  <printOptions horizontalCentered="1"/>
  <pageMargins left="0.55118110236220474" right="0.55118110236220474" top="0.78740157480314965" bottom="0.78740157480314965" header="0.51181102362204722" footer="0.51181102362204722"/>
  <pageSetup paperSize="9" scale="75" orientation="portrait" horizontalDpi="300" verticalDpi="300" r:id="rId1"/>
  <headerFooter alignWithMargins="0">
    <oddFooter>&amp;L&amp;8&amp;F (Rev 1 of 310805)&amp;C&amp;8&amp;A&amp;R&amp;8PRINT DATE: &amp;D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43"/>
  </sheetPr>
  <dimension ref="A1:H62"/>
  <sheetViews>
    <sheetView zoomScaleNormal="100" zoomScaleSheetLayoutView="75" workbookViewId="0">
      <selection activeCell="G49" sqref="G49:H55"/>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994" t="s">
        <v>87</v>
      </c>
      <c r="B1" s="316"/>
      <c r="C1" s="316"/>
      <c r="D1" s="316"/>
      <c r="E1" s="316"/>
      <c r="F1" s="316"/>
      <c r="G1" s="316"/>
      <c r="H1" s="317"/>
    </row>
    <row r="2" spans="1:8" ht="15.75" x14ac:dyDescent="0.2">
      <c r="A2" s="398" t="s">
        <v>267</v>
      </c>
      <c r="B2" s="188"/>
      <c r="C2" s="188"/>
      <c r="D2" s="188"/>
      <c r="E2" s="396" t="s">
        <v>268</v>
      </c>
      <c r="F2" s="188"/>
      <c r="G2" s="188"/>
      <c r="H2" s="135"/>
    </row>
    <row r="3" spans="1:8" ht="15.75" thickBot="1" x14ac:dyDescent="0.25">
      <c r="A3" s="939" t="s">
        <v>39</v>
      </c>
      <c r="B3" s="940"/>
      <c r="C3" s="989">
        <f>'Input Data'!$D$20</f>
        <v>0</v>
      </c>
      <c r="D3" s="355" t="s">
        <v>202</v>
      </c>
      <c r="E3" s="987">
        <f>'Input Data'!$D$6</f>
        <v>0</v>
      </c>
      <c r="F3" s="356"/>
      <c r="G3" s="356"/>
      <c r="H3" s="357"/>
    </row>
    <row r="4" spans="1:8" ht="15.75" thickTop="1" x14ac:dyDescent="0.2">
      <c r="A4" s="386"/>
      <c r="B4" s="335"/>
      <c r="C4" s="319"/>
      <c r="D4" s="319"/>
      <c r="E4" s="319"/>
      <c r="F4" s="188"/>
      <c r="G4" s="188"/>
      <c r="H4" s="135"/>
    </row>
    <row r="5" spans="1:8" x14ac:dyDescent="0.2">
      <c r="A5" s="419" t="s">
        <v>88</v>
      </c>
      <c r="B5" s="323"/>
      <c r="C5" s="323"/>
      <c r="D5" s="323"/>
      <c r="E5" s="323"/>
      <c r="F5" s="323"/>
      <c r="G5" s="323"/>
      <c r="H5" s="415"/>
    </row>
    <row r="6" spans="1:8" ht="30" x14ac:dyDescent="0.2">
      <c r="A6" s="431" t="s">
        <v>89</v>
      </c>
      <c r="B6" s="324" t="s">
        <v>49</v>
      </c>
      <c r="C6" s="340" t="s">
        <v>31</v>
      </c>
      <c r="D6" s="358"/>
      <c r="E6" s="324" t="s">
        <v>90</v>
      </c>
      <c r="F6" s="324" t="s">
        <v>91</v>
      </c>
      <c r="G6" s="324" t="s">
        <v>5</v>
      </c>
      <c r="H6" s="405" t="s">
        <v>8</v>
      </c>
    </row>
    <row r="7" spans="1:8" x14ac:dyDescent="0.2">
      <c r="A7" s="423"/>
      <c r="B7" s="326"/>
      <c r="C7" s="342"/>
      <c r="D7" s="359"/>
      <c r="E7" s="326"/>
      <c r="F7" s="1006"/>
      <c r="G7" s="327"/>
      <c r="H7" s="417">
        <f t="shared" ref="H7:H16" si="0">F7*G7</f>
        <v>0</v>
      </c>
    </row>
    <row r="8" spans="1:8" x14ac:dyDescent="0.2">
      <c r="A8" s="424"/>
      <c r="B8" s="328"/>
      <c r="C8" s="344"/>
      <c r="D8" s="360"/>
      <c r="E8" s="328"/>
      <c r="F8" s="1007"/>
      <c r="G8" s="329"/>
      <c r="H8" s="409">
        <f t="shared" si="0"/>
        <v>0</v>
      </c>
    </row>
    <row r="9" spans="1:8" x14ac:dyDescent="0.2">
      <c r="A9" s="424"/>
      <c r="B9" s="328"/>
      <c r="C9" s="344"/>
      <c r="D9" s="360"/>
      <c r="E9" s="328"/>
      <c r="F9" s="1007"/>
      <c r="G9" s="329"/>
      <c r="H9" s="409">
        <f t="shared" si="0"/>
        <v>0</v>
      </c>
    </row>
    <row r="10" spans="1:8" x14ac:dyDescent="0.2">
      <c r="A10" s="424"/>
      <c r="B10" s="328"/>
      <c r="C10" s="344"/>
      <c r="D10" s="360"/>
      <c r="E10" s="328"/>
      <c r="F10" s="1007"/>
      <c r="G10" s="329"/>
      <c r="H10" s="409">
        <f t="shared" si="0"/>
        <v>0</v>
      </c>
    </row>
    <row r="11" spans="1:8" x14ac:dyDescent="0.2">
      <c r="A11" s="424"/>
      <c r="B11" s="328"/>
      <c r="C11" s="344"/>
      <c r="D11" s="360"/>
      <c r="E11" s="328"/>
      <c r="F11" s="1007"/>
      <c r="G11" s="329"/>
      <c r="H11" s="409">
        <f t="shared" si="0"/>
        <v>0</v>
      </c>
    </row>
    <row r="12" spans="1:8" x14ac:dyDescent="0.2">
      <c r="A12" s="424"/>
      <c r="B12" s="328"/>
      <c r="C12" s="344"/>
      <c r="D12" s="360"/>
      <c r="E12" s="328"/>
      <c r="F12" s="1007"/>
      <c r="G12" s="329"/>
      <c r="H12" s="409">
        <f t="shared" si="0"/>
        <v>0</v>
      </c>
    </row>
    <row r="13" spans="1:8" x14ac:dyDescent="0.2">
      <c r="A13" s="424"/>
      <c r="B13" s="328"/>
      <c r="C13" s="344"/>
      <c r="D13" s="360"/>
      <c r="E13" s="328"/>
      <c r="F13" s="1007"/>
      <c r="G13" s="329"/>
      <c r="H13" s="409">
        <f t="shared" si="0"/>
        <v>0</v>
      </c>
    </row>
    <row r="14" spans="1:8" x14ac:dyDescent="0.2">
      <c r="A14" s="424"/>
      <c r="B14" s="328"/>
      <c r="C14" s="344"/>
      <c r="D14" s="360"/>
      <c r="E14" s="328"/>
      <c r="F14" s="1007"/>
      <c r="G14" s="329"/>
      <c r="H14" s="409">
        <f t="shared" si="0"/>
        <v>0</v>
      </c>
    </row>
    <row r="15" spans="1:8" x14ac:dyDescent="0.2">
      <c r="A15" s="424"/>
      <c r="B15" s="328"/>
      <c r="C15" s="344"/>
      <c r="D15" s="360"/>
      <c r="E15" s="328"/>
      <c r="F15" s="1007"/>
      <c r="G15" s="329"/>
      <c r="H15" s="409">
        <f t="shared" si="0"/>
        <v>0</v>
      </c>
    </row>
    <row r="16" spans="1:8" ht="15.75" thickBot="1" x14ac:dyDescent="0.25">
      <c r="A16" s="425"/>
      <c r="B16" s="330"/>
      <c r="C16" s="345"/>
      <c r="D16" s="361"/>
      <c r="E16" s="330"/>
      <c r="F16" s="1008"/>
      <c r="G16" s="331"/>
      <c r="H16" s="411">
        <f t="shared" si="0"/>
        <v>0</v>
      </c>
    </row>
    <row r="17" spans="1:8" x14ac:dyDescent="0.2">
      <c r="A17" s="412"/>
      <c r="B17" s="332"/>
      <c r="C17" s="332"/>
      <c r="D17" s="332"/>
      <c r="E17" s="332"/>
      <c r="F17" s="332"/>
      <c r="G17" s="333" t="s">
        <v>92</v>
      </c>
      <c r="H17" s="413">
        <f>SUM(H7:H16)</f>
        <v>0</v>
      </c>
    </row>
    <row r="18" spans="1:8" x14ac:dyDescent="0.2">
      <c r="A18" s="440"/>
      <c r="B18" s="188"/>
      <c r="C18" s="188"/>
      <c r="D18" s="188"/>
      <c r="E18" s="188"/>
      <c r="F18" s="188"/>
      <c r="G18" s="188"/>
      <c r="H18" s="135"/>
    </row>
    <row r="19" spans="1:8" x14ac:dyDescent="0.2">
      <c r="A19" s="419" t="s">
        <v>93</v>
      </c>
      <c r="B19" s="334"/>
      <c r="C19" s="334"/>
      <c r="D19" s="334"/>
      <c r="E19" s="334"/>
      <c r="F19" s="334"/>
      <c r="G19" s="334"/>
      <c r="H19" s="404"/>
    </row>
    <row r="20" spans="1:8" ht="45" x14ac:dyDescent="0.2">
      <c r="A20" s="431" t="s">
        <v>4</v>
      </c>
      <c r="B20" s="340" t="s">
        <v>49</v>
      </c>
      <c r="C20" s="362"/>
      <c r="D20" s="340" t="s">
        <v>31</v>
      </c>
      <c r="E20" s="358"/>
      <c r="F20" s="324" t="s">
        <v>94</v>
      </c>
      <c r="G20" s="324" t="s">
        <v>95</v>
      </c>
      <c r="H20" s="405" t="s">
        <v>8</v>
      </c>
    </row>
    <row r="21" spans="1:8" x14ac:dyDescent="0.2">
      <c r="A21" s="423"/>
      <c r="B21" s="342"/>
      <c r="C21" s="363"/>
      <c r="D21" s="342"/>
      <c r="E21" s="359"/>
      <c r="F21" s="364"/>
      <c r="G21" s="365"/>
      <c r="H21" s="417">
        <f t="shared" ref="H21:H30" si="1">F21*G21</f>
        <v>0</v>
      </c>
    </row>
    <row r="22" spans="1:8" x14ac:dyDescent="0.2">
      <c r="A22" s="424"/>
      <c r="B22" s="344"/>
      <c r="C22" s="366"/>
      <c r="D22" s="344"/>
      <c r="E22" s="360"/>
      <c r="F22" s="372"/>
      <c r="G22" s="1009"/>
      <c r="H22" s="409">
        <f t="shared" si="1"/>
        <v>0</v>
      </c>
    </row>
    <row r="23" spans="1:8" x14ac:dyDescent="0.2">
      <c r="A23" s="424"/>
      <c r="B23" s="344"/>
      <c r="C23" s="366"/>
      <c r="D23" s="344"/>
      <c r="E23" s="360"/>
      <c r="F23" s="372"/>
      <c r="G23" s="1009"/>
      <c r="H23" s="409">
        <f t="shared" si="1"/>
        <v>0</v>
      </c>
    </row>
    <row r="24" spans="1:8" x14ac:dyDescent="0.2">
      <c r="A24" s="424"/>
      <c r="B24" s="344"/>
      <c r="C24" s="366"/>
      <c r="D24" s="344"/>
      <c r="E24" s="360"/>
      <c r="F24" s="372"/>
      <c r="G24" s="1009"/>
      <c r="H24" s="409">
        <f t="shared" si="1"/>
        <v>0</v>
      </c>
    </row>
    <row r="25" spans="1:8" x14ac:dyDescent="0.2">
      <c r="A25" s="424"/>
      <c r="B25" s="344"/>
      <c r="C25" s="366"/>
      <c r="D25" s="344"/>
      <c r="E25" s="360"/>
      <c r="F25" s="372"/>
      <c r="G25" s="1009"/>
      <c r="H25" s="409">
        <f t="shared" si="1"/>
        <v>0</v>
      </c>
    </row>
    <row r="26" spans="1:8" x14ac:dyDescent="0.2">
      <c r="A26" s="424"/>
      <c r="B26" s="344"/>
      <c r="C26" s="366"/>
      <c r="D26" s="344"/>
      <c r="E26" s="360"/>
      <c r="F26" s="372"/>
      <c r="G26" s="1009"/>
      <c r="H26" s="409">
        <f t="shared" si="1"/>
        <v>0</v>
      </c>
    </row>
    <row r="27" spans="1:8" x14ac:dyDescent="0.2">
      <c r="A27" s="424"/>
      <c r="B27" s="344"/>
      <c r="C27" s="366"/>
      <c r="D27" s="344"/>
      <c r="E27" s="360"/>
      <c r="F27" s="372"/>
      <c r="G27" s="1009"/>
      <c r="H27" s="409">
        <f t="shared" si="1"/>
        <v>0</v>
      </c>
    </row>
    <row r="28" spans="1:8" x14ac:dyDescent="0.2">
      <c r="A28" s="424"/>
      <c r="B28" s="344"/>
      <c r="C28" s="366"/>
      <c r="D28" s="344"/>
      <c r="E28" s="360"/>
      <c r="F28" s="372"/>
      <c r="G28" s="1009"/>
      <c r="H28" s="409">
        <f t="shared" si="1"/>
        <v>0</v>
      </c>
    </row>
    <row r="29" spans="1:8" x14ac:dyDescent="0.2">
      <c r="A29" s="424"/>
      <c r="B29" s="344"/>
      <c r="C29" s="366"/>
      <c r="D29" s="344"/>
      <c r="E29" s="360"/>
      <c r="F29" s="372"/>
      <c r="G29" s="1009"/>
      <c r="H29" s="409">
        <f t="shared" si="1"/>
        <v>0</v>
      </c>
    </row>
    <row r="30" spans="1:8" ht="15.75" thickBot="1" x14ac:dyDescent="0.25">
      <c r="A30" s="425"/>
      <c r="B30" s="345"/>
      <c r="C30" s="367"/>
      <c r="D30" s="345"/>
      <c r="E30" s="361"/>
      <c r="F30" s="373"/>
      <c r="G30" s="1010"/>
      <c r="H30" s="411">
        <f t="shared" si="1"/>
        <v>0</v>
      </c>
    </row>
    <row r="31" spans="1:8" x14ac:dyDescent="0.2">
      <c r="A31" s="412"/>
      <c r="B31" s="332"/>
      <c r="C31" s="332"/>
      <c r="D31" s="332"/>
      <c r="E31" s="332"/>
      <c r="F31" s="332"/>
      <c r="G31" s="333" t="s">
        <v>96</v>
      </c>
      <c r="H31" s="413">
        <f>SUM(H21:H30)</f>
        <v>0</v>
      </c>
    </row>
    <row r="32" spans="1:8" x14ac:dyDescent="0.2">
      <c r="A32" s="346"/>
      <c r="B32" s="338"/>
      <c r="C32" s="338"/>
      <c r="D32" s="338"/>
      <c r="E32" s="338"/>
      <c r="F32" s="338"/>
      <c r="G32" s="338"/>
      <c r="H32" s="527"/>
    </row>
    <row r="33" spans="1:8" x14ac:dyDescent="0.2">
      <c r="A33" s="419" t="s">
        <v>97</v>
      </c>
      <c r="B33" s="323"/>
      <c r="C33" s="323"/>
      <c r="D33" s="323"/>
      <c r="E33" s="323"/>
      <c r="F33" s="323"/>
      <c r="G33" s="323"/>
      <c r="H33" s="415"/>
    </row>
    <row r="34" spans="1:8" ht="45" x14ac:dyDescent="0.2">
      <c r="A34" s="431" t="s">
        <v>4</v>
      </c>
      <c r="B34" s="339" t="s">
        <v>49</v>
      </c>
      <c r="C34" s="358"/>
      <c r="D34" s="324" t="s">
        <v>98</v>
      </c>
      <c r="E34" s="324" t="s">
        <v>99</v>
      </c>
      <c r="F34" s="324" t="s">
        <v>100</v>
      </c>
      <c r="G34" s="324" t="s">
        <v>101</v>
      </c>
      <c r="H34" s="405" t="s">
        <v>8</v>
      </c>
    </row>
    <row r="35" spans="1:8" x14ac:dyDescent="0.2">
      <c r="A35" s="528"/>
      <c r="B35" s="368"/>
      <c r="C35" s="369"/>
      <c r="D35" s="370"/>
      <c r="E35" s="370"/>
      <c r="F35" s="370"/>
      <c r="G35" s="371"/>
      <c r="H35" s="529">
        <f>G35*E35</f>
        <v>0</v>
      </c>
    </row>
    <row r="36" spans="1:8" x14ac:dyDescent="0.2">
      <c r="A36" s="424"/>
      <c r="B36" s="344"/>
      <c r="C36" s="360"/>
      <c r="D36" s="328"/>
      <c r="E36" s="328"/>
      <c r="F36" s="328"/>
      <c r="G36" s="372"/>
      <c r="H36" s="530">
        <f t="shared" ref="H36:H42" si="2">G36*E36</f>
        <v>0</v>
      </c>
    </row>
    <row r="37" spans="1:8" x14ac:dyDescent="0.2">
      <c r="A37" s="424"/>
      <c r="B37" s="344"/>
      <c r="C37" s="360"/>
      <c r="D37" s="328"/>
      <c r="E37" s="328"/>
      <c r="F37" s="328"/>
      <c r="G37" s="372"/>
      <c r="H37" s="530">
        <f t="shared" si="2"/>
        <v>0</v>
      </c>
    </row>
    <row r="38" spans="1:8" x14ac:dyDescent="0.2">
      <c r="A38" s="424"/>
      <c r="B38" s="344"/>
      <c r="C38" s="360"/>
      <c r="D38" s="328"/>
      <c r="E38" s="328"/>
      <c r="F38" s="328"/>
      <c r="G38" s="372"/>
      <c r="H38" s="530">
        <f t="shared" si="2"/>
        <v>0</v>
      </c>
    </row>
    <row r="39" spans="1:8" x14ac:dyDescent="0.2">
      <c r="A39" s="424"/>
      <c r="B39" s="344"/>
      <c r="C39" s="360"/>
      <c r="D39" s="328"/>
      <c r="E39" s="328"/>
      <c r="F39" s="328"/>
      <c r="G39" s="372"/>
      <c r="H39" s="530">
        <f t="shared" si="2"/>
        <v>0</v>
      </c>
    </row>
    <row r="40" spans="1:8" x14ac:dyDescent="0.2">
      <c r="A40" s="424"/>
      <c r="B40" s="344"/>
      <c r="C40" s="360"/>
      <c r="D40" s="328"/>
      <c r="E40" s="328"/>
      <c r="F40" s="328"/>
      <c r="G40" s="372"/>
      <c r="H40" s="530">
        <f t="shared" si="2"/>
        <v>0</v>
      </c>
    </row>
    <row r="41" spans="1:8" x14ac:dyDescent="0.2">
      <c r="A41" s="424"/>
      <c r="B41" s="344"/>
      <c r="C41" s="360"/>
      <c r="D41" s="328"/>
      <c r="E41" s="328"/>
      <c r="F41" s="328"/>
      <c r="G41" s="372"/>
      <c r="H41" s="530">
        <f t="shared" si="2"/>
        <v>0</v>
      </c>
    </row>
    <row r="42" spans="1:8" ht="15.75" thickBot="1" x14ac:dyDescent="0.25">
      <c r="A42" s="425"/>
      <c r="B42" s="345"/>
      <c r="C42" s="361"/>
      <c r="D42" s="330"/>
      <c r="E42" s="330"/>
      <c r="F42" s="330"/>
      <c r="G42" s="373"/>
      <c r="H42" s="531">
        <f t="shared" si="2"/>
        <v>0</v>
      </c>
    </row>
    <row r="43" spans="1:8" x14ac:dyDescent="0.2">
      <c r="A43" s="508"/>
      <c r="B43" s="374"/>
      <c r="C43" s="374"/>
      <c r="D43" s="374"/>
      <c r="E43" s="374"/>
      <c r="F43" s="374"/>
      <c r="G43" s="375" t="s">
        <v>102</v>
      </c>
      <c r="H43" s="532">
        <f>SUM(H35:H42)</f>
        <v>0</v>
      </c>
    </row>
    <row r="44" spans="1:8" x14ac:dyDescent="0.2">
      <c r="A44" s="346"/>
      <c r="B44" s="338"/>
      <c r="C44" s="338"/>
      <c r="D44" s="338"/>
      <c r="E44" s="338"/>
      <c r="F44" s="338"/>
      <c r="G44" s="348"/>
      <c r="H44" s="533"/>
    </row>
    <row r="45" spans="1:8" x14ac:dyDescent="0.2">
      <c r="A45" s="509"/>
      <c r="B45" s="376"/>
      <c r="C45" s="376"/>
      <c r="D45" s="376"/>
      <c r="E45" s="376"/>
      <c r="F45" s="376"/>
      <c r="G45" s="377"/>
      <c r="H45" s="533"/>
    </row>
    <row r="46" spans="1:8" x14ac:dyDescent="0.2">
      <c r="A46" s="440"/>
      <c r="B46" s="188"/>
      <c r="C46" s="188"/>
      <c r="D46" s="188"/>
      <c r="E46" s="188"/>
      <c r="F46" s="188"/>
      <c r="G46" s="188"/>
      <c r="H46" s="135"/>
    </row>
    <row r="47" spans="1:8" x14ac:dyDescent="0.2">
      <c r="A47" s="419" t="s">
        <v>103</v>
      </c>
      <c r="B47" s="323"/>
      <c r="C47" s="323"/>
      <c r="D47" s="323"/>
      <c r="E47" s="323"/>
      <c r="F47" s="323"/>
      <c r="G47" s="323"/>
      <c r="H47" s="415"/>
    </row>
    <row r="48" spans="1:8" ht="45" x14ac:dyDescent="0.2">
      <c r="A48" s="422" t="s">
        <v>4</v>
      </c>
      <c r="B48" s="339" t="s">
        <v>42</v>
      </c>
      <c r="C48" s="378"/>
      <c r="D48" s="324" t="s">
        <v>104</v>
      </c>
      <c r="E48" s="324" t="s">
        <v>105</v>
      </c>
      <c r="F48" s="324" t="s">
        <v>106</v>
      </c>
      <c r="G48" s="324" t="s">
        <v>107</v>
      </c>
      <c r="H48" s="405" t="s">
        <v>52</v>
      </c>
    </row>
    <row r="49" spans="1:8" x14ac:dyDescent="0.2">
      <c r="A49" s="423"/>
      <c r="B49" s="342"/>
      <c r="C49" s="379"/>
      <c r="D49" s="326"/>
      <c r="E49" s="326"/>
      <c r="F49" s="326"/>
      <c r="G49" s="364"/>
      <c r="H49" s="534">
        <f>G49*F49</f>
        <v>0</v>
      </c>
    </row>
    <row r="50" spans="1:8" x14ac:dyDescent="0.2">
      <c r="A50" s="424"/>
      <c r="B50" s="344"/>
      <c r="C50" s="380"/>
      <c r="D50" s="344"/>
      <c r="E50" s="328"/>
      <c r="F50" s="328"/>
      <c r="G50" s="372"/>
      <c r="H50" s="530"/>
    </row>
    <row r="51" spans="1:8" x14ac:dyDescent="0.2">
      <c r="A51" s="424"/>
      <c r="B51" s="344"/>
      <c r="C51" s="380"/>
      <c r="D51" s="344"/>
      <c r="E51" s="328"/>
      <c r="F51" s="328"/>
      <c r="G51" s="372"/>
      <c r="H51" s="530"/>
    </row>
    <row r="52" spans="1:8" x14ac:dyDescent="0.2">
      <c r="A52" s="424"/>
      <c r="B52" s="344"/>
      <c r="C52" s="380"/>
      <c r="D52" s="344"/>
      <c r="E52" s="328"/>
      <c r="F52" s="328"/>
      <c r="G52" s="372"/>
      <c r="H52" s="530"/>
    </row>
    <row r="53" spans="1:8" x14ac:dyDescent="0.2">
      <c r="A53" s="424"/>
      <c r="B53" s="344"/>
      <c r="C53" s="380"/>
      <c r="D53" s="344"/>
      <c r="E53" s="328"/>
      <c r="F53" s="328"/>
      <c r="G53" s="372"/>
      <c r="H53" s="530"/>
    </row>
    <row r="54" spans="1:8" x14ac:dyDescent="0.2">
      <c r="A54" s="424"/>
      <c r="B54" s="344"/>
      <c r="C54" s="380"/>
      <c r="D54" s="344"/>
      <c r="E54" s="328"/>
      <c r="F54" s="328"/>
      <c r="G54" s="372"/>
      <c r="H54" s="530"/>
    </row>
    <row r="55" spans="1:8" ht="15.75" thickBot="1" x14ac:dyDescent="0.25">
      <c r="A55" s="425"/>
      <c r="B55" s="345"/>
      <c r="C55" s="381"/>
      <c r="D55" s="345"/>
      <c r="E55" s="328"/>
      <c r="F55" s="330"/>
      <c r="G55" s="373"/>
      <c r="H55" s="395"/>
    </row>
    <row r="56" spans="1:8" x14ac:dyDescent="0.2">
      <c r="A56" s="412"/>
      <c r="B56" s="332"/>
      <c r="C56" s="332"/>
      <c r="D56" s="332"/>
      <c r="E56" s="382"/>
      <c r="F56" s="332"/>
      <c r="G56" s="333" t="s">
        <v>108</v>
      </c>
      <c r="H56" s="413">
        <f>SUM(H49:H55)</f>
        <v>0</v>
      </c>
    </row>
    <row r="57" spans="1:8" x14ac:dyDescent="0.2">
      <c r="A57" s="346"/>
      <c r="B57" s="338"/>
      <c r="C57" s="338"/>
      <c r="D57" s="338"/>
      <c r="E57" s="383"/>
      <c r="F57" s="338"/>
      <c r="G57" s="332"/>
      <c r="H57" s="414"/>
    </row>
    <row r="58" spans="1:8" ht="15.75" thickBot="1" x14ac:dyDescent="0.25">
      <c r="A58" s="346"/>
      <c r="B58" s="338"/>
      <c r="C58" s="338"/>
      <c r="D58" s="338"/>
      <c r="E58" s="383"/>
      <c r="F58" s="338"/>
      <c r="G58" s="348" t="s">
        <v>257</v>
      </c>
      <c r="H58" s="414">
        <f>H17+IF(AND(H31&gt;0,H17&gt;0),0,H31)+(H45+H56)</f>
        <v>0</v>
      </c>
    </row>
    <row r="59" spans="1:8" ht="15.75" thickTop="1" x14ac:dyDescent="0.2">
      <c r="A59" s="384" t="str">
        <f>IF(AND(H31&gt;0,H17&gt;0),"You cannot claim for both Part Time and Full Time supervision","")</f>
        <v/>
      </c>
      <c r="B59" s="350"/>
      <c r="C59" s="350"/>
      <c r="D59" s="350"/>
      <c r="E59" s="350"/>
      <c r="F59" s="350"/>
      <c r="G59" s="351" t="s">
        <v>257</v>
      </c>
      <c r="H59" s="385">
        <f>H58/1.14</f>
        <v>0</v>
      </c>
    </row>
    <row r="60" spans="1:8" ht="15.75" thickBot="1" x14ac:dyDescent="0.25">
      <c r="A60" s="346"/>
      <c r="B60" s="338"/>
      <c r="C60" s="338"/>
      <c r="D60" s="338"/>
      <c r="E60" s="338"/>
      <c r="F60" s="338"/>
      <c r="G60" s="348"/>
      <c r="H60" s="395"/>
    </row>
    <row r="61" spans="1:8" ht="15.75" thickBot="1" x14ac:dyDescent="0.25">
      <c r="A61" s="352"/>
      <c r="B61" s="347"/>
      <c r="C61" s="347"/>
      <c r="D61" s="347"/>
      <c r="E61" s="347"/>
      <c r="F61" s="347"/>
      <c r="G61" s="353"/>
      <c r="H61" s="354"/>
    </row>
    <row r="62" spans="1:8" ht="15.75" thickTop="1" x14ac:dyDescent="0.2"/>
  </sheetData>
  <mergeCells count="1">
    <mergeCell ref="A3:B3"/>
  </mergeCells>
  <phoneticPr fontId="43"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4"/>
  <sheetViews>
    <sheetView zoomScaleNormal="100" zoomScaleSheetLayoutView="100" workbookViewId="0">
      <selection activeCell="F3" sqref="F3"/>
    </sheetView>
  </sheetViews>
  <sheetFormatPr defaultRowHeight="15" x14ac:dyDescent="0.2"/>
  <cols>
    <col min="1" max="1" width="9.33203125" bestFit="1" customWidth="1"/>
    <col min="5" max="5" width="10" customWidth="1"/>
    <col min="9" max="9" width="9" bestFit="1" customWidth="1"/>
  </cols>
  <sheetData>
    <row r="1" spans="1:9" ht="18.75" thickTop="1" x14ac:dyDescent="0.2">
      <c r="A1" s="994" t="s">
        <v>111</v>
      </c>
      <c r="B1" s="316"/>
      <c r="C1" s="316"/>
      <c r="D1" s="316"/>
      <c r="E1" s="316"/>
      <c r="F1" s="316"/>
      <c r="G1" s="316"/>
      <c r="H1" s="316"/>
      <c r="I1" s="317"/>
    </row>
    <row r="2" spans="1:9" ht="15.75" x14ac:dyDescent="0.2">
      <c r="A2" s="398" t="s">
        <v>267</v>
      </c>
      <c r="B2" s="188"/>
      <c r="C2" s="188"/>
      <c r="D2" s="188"/>
      <c r="E2" s="188"/>
      <c r="F2" s="188"/>
      <c r="G2" s="188"/>
      <c r="H2" s="188"/>
      <c r="I2" s="135"/>
    </row>
    <row r="3" spans="1:9" x14ac:dyDescent="0.2">
      <c r="A3" s="941" t="s">
        <v>39</v>
      </c>
      <c r="B3" s="942"/>
      <c r="C3" s="989">
        <f>'Input Data'!$D$20</f>
        <v>0</v>
      </c>
      <c r="D3" s="188"/>
      <c r="E3" s="318" t="s">
        <v>202</v>
      </c>
      <c r="F3" s="987">
        <f>'Input Data'!$D$6</f>
        <v>0</v>
      </c>
      <c r="G3" s="188"/>
      <c r="H3" s="188"/>
      <c r="I3" s="135"/>
    </row>
    <row r="4" spans="1:9" ht="15.75" thickBot="1" x14ac:dyDescent="0.25">
      <c r="A4" s="387"/>
      <c r="B4" s="356"/>
      <c r="C4" s="356"/>
      <c r="D4" s="356"/>
      <c r="E4" s="356"/>
      <c r="F4" s="356"/>
      <c r="G4" s="356"/>
      <c r="H4" s="356"/>
      <c r="I4" s="357"/>
    </row>
    <row r="5" spans="1:9" ht="15.75" thickTop="1" x14ac:dyDescent="0.2">
      <c r="A5" s="440"/>
      <c r="B5" s="188"/>
      <c r="C5" s="188"/>
      <c r="D5" s="188"/>
      <c r="E5" s="188"/>
      <c r="F5" s="188"/>
      <c r="G5" s="188"/>
      <c r="H5" s="188"/>
      <c r="I5" s="135"/>
    </row>
    <row r="6" spans="1:9" x14ac:dyDescent="0.2">
      <c r="A6" s="403" t="s">
        <v>112</v>
      </c>
      <c r="B6" s="323"/>
      <c r="C6" s="323"/>
      <c r="D6" s="323"/>
      <c r="E6" s="323"/>
      <c r="F6" s="323"/>
      <c r="G6" s="323"/>
      <c r="H6" s="323"/>
      <c r="I6" s="415"/>
    </row>
    <row r="7" spans="1:9" ht="30" x14ac:dyDescent="0.2">
      <c r="A7" s="431" t="s">
        <v>4</v>
      </c>
      <c r="B7" s="975" t="s">
        <v>113</v>
      </c>
      <c r="C7" s="976"/>
      <c r="D7" s="977"/>
      <c r="E7" s="324" t="s">
        <v>114</v>
      </c>
      <c r="F7" s="975" t="s">
        <v>42</v>
      </c>
      <c r="G7" s="976"/>
      <c r="H7" s="977"/>
      <c r="I7" s="405" t="s">
        <v>52</v>
      </c>
    </row>
    <row r="8" spans="1:9" x14ac:dyDescent="0.2">
      <c r="A8" s="535"/>
      <c r="B8" s="959"/>
      <c r="C8" s="947"/>
      <c r="D8" s="948"/>
      <c r="E8" s="389"/>
      <c r="F8" s="959"/>
      <c r="G8" s="947"/>
      <c r="H8" s="948"/>
      <c r="I8" s="536"/>
    </row>
    <row r="9" spans="1:9" x14ac:dyDescent="0.2">
      <c r="A9" s="424"/>
      <c r="B9" s="960"/>
      <c r="C9" s="950"/>
      <c r="D9" s="951"/>
      <c r="E9" s="328"/>
      <c r="F9" s="960"/>
      <c r="G9" s="950"/>
      <c r="H9" s="951"/>
      <c r="I9" s="537"/>
    </row>
    <row r="10" spans="1:9" x14ac:dyDescent="0.2">
      <c r="A10" s="424"/>
      <c r="B10" s="960"/>
      <c r="C10" s="950"/>
      <c r="D10" s="951"/>
      <c r="E10" s="328"/>
      <c r="F10" s="960"/>
      <c r="G10" s="950"/>
      <c r="H10" s="951"/>
      <c r="I10" s="537"/>
    </row>
    <row r="11" spans="1:9" x14ac:dyDescent="0.2">
      <c r="A11" s="424"/>
      <c r="B11" s="960"/>
      <c r="C11" s="950"/>
      <c r="D11" s="951"/>
      <c r="E11" s="328"/>
      <c r="F11" s="960"/>
      <c r="G11" s="950"/>
      <c r="H11" s="951"/>
      <c r="I11" s="537"/>
    </row>
    <row r="12" spans="1:9" x14ac:dyDescent="0.2">
      <c r="A12" s="424"/>
      <c r="B12" s="960"/>
      <c r="C12" s="950"/>
      <c r="D12" s="951"/>
      <c r="E12" s="328"/>
      <c r="F12" s="960"/>
      <c r="G12" s="950"/>
      <c r="H12" s="951"/>
      <c r="I12" s="537"/>
    </row>
    <row r="13" spans="1:9" x14ac:dyDescent="0.2">
      <c r="A13" s="424"/>
      <c r="B13" s="960"/>
      <c r="C13" s="950"/>
      <c r="D13" s="951"/>
      <c r="E13" s="328"/>
      <c r="F13" s="960"/>
      <c r="G13" s="950"/>
      <c r="H13" s="951"/>
      <c r="I13" s="537"/>
    </row>
    <row r="14" spans="1:9" x14ac:dyDescent="0.2">
      <c r="A14" s="424"/>
      <c r="B14" s="960"/>
      <c r="C14" s="950"/>
      <c r="D14" s="951"/>
      <c r="E14" s="328"/>
      <c r="F14" s="960"/>
      <c r="G14" s="950"/>
      <c r="H14" s="951"/>
      <c r="I14" s="537"/>
    </row>
    <row r="15" spans="1:9" x14ac:dyDescent="0.2">
      <c r="A15" s="424"/>
      <c r="B15" s="960"/>
      <c r="C15" s="950"/>
      <c r="D15" s="951"/>
      <c r="E15" s="328"/>
      <c r="F15" s="960"/>
      <c r="G15" s="950"/>
      <c r="H15" s="951"/>
      <c r="I15" s="537"/>
    </row>
    <row r="16" spans="1:9" x14ac:dyDescent="0.2">
      <c r="A16" s="424"/>
      <c r="B16" s="960"/>
      <c r="C16" s="950"/>
      <c r="D16" s="951"/>
      <c r="E16" s="328"/>
      <c r="F16" s="960"/>
      <c r="G16" s="950"/>
      <c r="H16" s="951"/>
      <c r="I16" s="537"/>
    </row>
    <row r="17" spans="1:9" ht="15.75" thickBot="1" x14ac:dyDescent="0.25">
      <c r="A17" s="503"/>
      <c r="B17" s="961"/>
      <c r="C17" s="953"/>
      <c r="D17" s="954"/>
      <c r="E17" s="390"/>
      <c r="F17" s="961"/>
      <c r="G17" s="953"/>
      <c r="H17" s="954"/>
      <c r="I17" s="538"/>
    </row>
    <row r="18" spans="1:9" x14ac:dyDescent="0.2">
      <c r="A18" s="412"/>
      <c r="B18" s="332"/>
      <c r="C18" s="332"/>
      <c r="D18" s="332"/>
      <c r="E18" s="332"/>
      <c r="F18" s="332"/>
      <c r="G18" s="332"/>
      <c r="H18" s="333" t="s">
        <v>117</v>
      </c>
      <c r="I18" s="589">
        <f>SUM(I8:I17)</f>
        <v>0</v>
      </c>
    </row>
    <row r="19" spans="1:9" ht="15.75" thickBot="1" x14ac:dyDescent="0.25">
      <c r="A19" s="346"/>
      <c r="B19" s="338"/>
      <c r="C19" s="338"/>
      <c r="D19" s="338"/>
      <c r="E19" s="338"/>
      <c r="F19" s="338"/>
      <c r="G19" s="338"/>
      <c r="H19" s="590" t="s">
        <v>280</v>
      </c>
      <c r="I19" s="591">
        <v>0</v>
      </c>
    </row>
    <row r="20" spans="1:9" ht="16.5" thickTop="1" thickBot="1" x14ac:dyDescent="0.25">
      <c r="A20" s="440"/>
      <c r="B20" s="188"/>
      <c r="C20" s="188"/>
      <c r="D20" s="188"/>
      <c r="E20" s="188"/>
      <c r="F20" s="188"/>
      <c r="G20" s="188"/>
      <c r="H20" s="338" t="s">
        <v>281</v>
      </c>
      <c r="I20" s="592">
        <f>I18-I19</f>
        <v>0</v>
      </c>
    </row>
    <row r="21" spans="1:9" x14ac:dyDescent="0.2">
      <c r="A21" s="539" t="s">
        <v>118</v>
      </c>
      <c r="B21" s="323"/>
      <c r="C21" s="323"/>
      <c r="D21" s="323"/>
      <c r="E21" s="323"/>
      <c r="F21" s="323"/>
      <c r="G21" s="323"/>
      <c r="H21" s="323"/>
      <c r="I21" s="415"/>
    </row>
    <row r="22" spans="1:9" x14ac:dyDescent="0.2">
      <c r="A22" s="386" t="s">
        <v>119</v>
      </c>
      <c r="B22" s="188" t="s">
        <v>115</v>
      </c>
      <c r="C22" s="188"/>
      <c r="D22" s="335" t="s">
        <v>120</v>
      </c>
      <c r="E22" s="188" t="s">
        <v>116</v>
      </c>
      <c r="F22" s="335"/>
      <c r="G22" s="392" t="s">
        <v>121</v>
      </c>
      <c r="H22" s="188"/>
      <c r="I22" s="135"/>
    </row>
    <row r="23" spans="1:9" ht="15.75" thickBot="1" x14ac:dyDescent="0.25">
      <c r="A23" s="553" t="s">
        <v>122</v>
      </c>
      <c r="B23" s="356" t="s">
        <v>123</v>
      </c>
      <c r="C23" s="356"/>
      <c r="D23" s="554" t="s">
        <v>124</v>
      </c>
      <c r="E23" s="356" t="s">
        <v>125</v>
      </c>
      <c r="F23" s="554"/>
      <c r="G23" s="554" t="s">
        <v>126</v>
      </c>
      <c r="H23" s="356"/>
      <c r="I23" s="357"/>
    </row>
    <row r="24" spans="1:9" ht="15.75" thickTop="1" x14ac:dyDescent="0.2"/>
  </sheetData>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A3:B3"/>
    <mergeCell ref="B7:D7"/>
    <mergeCell ref="F7:H7"/>
    <mergeCell ref="B8:D8"/>
    <mergeCell ref="F8:H8"/>
    <mergeCell ref="B9:D9"/>
    <mergeCell ref="F9:H9"/>
  </mergeCells>
  <phoneticPr fontId="43"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310805)&amp;C&amp;8&amp;A&amp;R&amp;8PRINT DATE: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23" sqref="F23"/>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311"/>
      <c r="B1" s="1033"/>
      <c r="C1" s="1033"/>
      <c r="D1" s="1033"/>
      <c r="E1" s="1033"/>
      <c r="F1" s="1033"/>
      <c r="G1" s="1033"/>
      <c r="H1" s="1033"/>
      <c r="I1" s="1033"/>
      <c r="J1" s="1033"/>
      <c r="K1" s="1033" t="s">
        <v>437</v>
      </c>
      <c r="L1" s="1036"/>
    </row>
    <row r="2" spans="1:12" ht="15.75" x14ac:dyDescent="0.25">
      <c r="A2" s="1312"/>
      <c r="B2" s="1039"/>
      <c r="C2" s="1039"/>
      <c r="D2" s="1039"/>
      <c r="E2" s="1039"/>
      <c r="F2" s="1313" t="s">
        <v>438</v>
      </c>
      <c r="G2" s="1039"/>
      <c r="H2" s="1039"/>
      <c r="I2" s="1039"/>
      <c r="J2" s="1039"/>
      <c r="K2" s="1039"/>
      <c r="L2" s="1314"/>
    </row>
    <row r="3" spans="1:12" x14ac:dyDescent="0.2">
      <c r="A3" s="1312"/>
      <c r="B3" s="1039"/>
      <c r="C3" s="1039"/>
      <c r="D3" s="1039"/>
      <c r="E3" s="1039"/>
      <c r="F3" s="1039"/>
      <c r="G3" s="1039"/>
      <c r="H3" s="1039"/>
      <c r="I3" s="1039"/>
      <c r="J3" s="1039"/>
      <c r="K3" s="1039"/>
      <c r="L3" s="1040"/>
    </row>
    <row r="4" spans="1:12" x14ac:dyDescent="0.2">
      <c r="A4" s="1312"/>
      <c r="B4" s="1039"/>
      <c r="C4" s="1039"/>
      <c r="D4" s="1039"/>
      <c r="E4" s="1039"/>
      <c r="F4" s="1315" t="s">
        <v>439</v>
      </c>
      <c r="G4" s="989">
        <f>'Input Data'!$D$20</f>
        <v>0</v>
      </c>
      <c r="H4" s="1039"/>
      <c r="I4" s="1039"/>
      <c r="J4" s="1102" t="s">
        <v>4</v>
      </c>
      <c r="K4" s="1039" t="s">
        <v>330</v>
      </c>
      <c r="L4" s="1316"/>
    </row>
    <row r="5" spans="1:12" x14ac:dyDescent="0.2">
      <c r="A5" s="1312"/>
      <c r="B5" s="1039"/>
      <c r="C5" s="1039"/>
      <c r="D5" s="1039"/>
      <c r="E5" s="1039"/>
      <c r="F5" s="1039"/>
      <c r="G5" s="1039"/>
      <c r="H5" s="1039"/>
      <c r="I5" s="1039"/>
      <c r="J5" s="1039"/>
      <c r="K5" s="1039"/>
      <c r="L5" s="1317"/>
    </row>
    <row r="6" spans="1:12" x14ac:dyDescent="0.2">
      <c r="A6" s="1312"/>
      <c r="B6" s="1048" t="s">
        <v>440</v>
      </c>
      <c r="C6" s="1039"/>
      <c r="D6" s="1048" t="s">
        <v>330</v>
      </c>
      <c r="E6" s="1318"/>
      <c r="F6" s="1319"/>
      <c r="G6" s="1319"/>
      <c r="H6" s="1319"/>
      <c r="I6" s="1319"/>
      <c r="J6" s="1319"/>
      <c r="K6" s="1319"/>
      <c r="L6" s="1320"/>
    </row>
    <row r="7" spans="1:12" x14ac:dyDescent="0.2">
      <c r="A7" s="1312"/>
      <c r="B7" s="1048"/>
      <c r="C7" s="1039"/>
      <c r="D7" s="1048"/>
      <c r="E7" s="1321"/>
      <c r="F7" s="1321"/>
      <c r="G7" s="1321"/>
      <c r="H7" s="1321"/>
      <c r="I7" s="1321"/>
      <c r="J7" s="1321"/>
      <c r="K7" s="1321"/>
      <c r="L7" s="1322"/>
    </row>
    <row r="8" spans="1:12" x14ac:dyDescent="0.2">
      <c r="A8" s="1312"/>
      <c r="B8" s="1048"/>
      <c r="C8" s="1039"/>
      <c r="D8" s="1048"/>
      <c r="E8" s="1323"/>
      <c r="F8" s="1324"/>
      <c r="G8" s="1324"/>
      <c r="H8" s="1324"/>
      <c r="I8" s="1324"/>
      <c r="J8" s="1324"/>
      <c r="K8" s="1324"/>
      <c r="L8" s="1325"/>
    </row>
    <row r="9" spans="1:12" x14ac:dyDescent="0.2">
      <c r="A9" s="1312"/>
      <c r="B9" s="1039"/>
      <c r="C9" s="1039"/>
      <c r="D9" s="1039"/>
      <c r="E9" s="1326" t="s">
        <v>441</v>
      </c>
      <c r="F9" s="987">
        <f>'Input Data'!$D$6</f>
        <v>0</v>
      </c>
      <c r="G9" s="1327"/>
      <c r="H9" s="1328"/>
      <c r="I9" s="1327"/>
      <c r="K9" s="1327"/>
      <c r="L9" s="1317"/>
    </row>
    <row r="10" spans="1:12" x14ac:dyDescent="0.2">
      <c r="A10" s="1312"/>
      <c r="B10" s="1039"/>
      <c r="C10" s="1329"/>
      <c r="D10" s="1039"/>
      <c r="E10" s="1330"/>
      <c r="F10" s="1331"/>
      <c r="G10" s="1331"/>
      <c r="H10" s="1331"/>
      <c r="I10" s="1331"/>
      <c r="J10" s="1331"/>
      <c r="K10" s="1049"/>
      <c r="L10" s="1332"/>
    </row>
    <row r="11" spans="1:12" x14ac:dyDescent="0.2">
      <c r="A11" s="1312"/>
      <c r="B11" s="1048" t="s">
        <v>442</v>
      </c>
      <c r="C11" s="1039"/>
      <c r="D11" s="1048" t="s">
        <v>330</v>
      </c>
      <c r="E11" s="1333"/>
      <c r="F11" s="1334"/>
      <c r="G11" s="1334"/>
      <c r="H11" s="1334"/>
      <c r="I11" s="1334"/>
      <c r="J11" s="1334"/>
      <c r="K11" s="1334"/>
      <c r="L11" s="1335"/>
    </row>
    <row r="12" spans="1:12" x14ac:dyDescent="0.2">
      <c r="A12" s="1312"/>
      <c r="B12" s="1048" t="s">
        <v>443</v>
      </c>
      <c r="C12" s="1039"/>
      <c r="D12" s="1039"/>
      <c r="E12" s="1336"/>
      <c r="F12" s="1337"/>
      <c r="G12" s="1337"/>
      <c r="H12" s="1337"/>
      <c r="I12" s="1337"/>
      <c r="J12" s="1337"/>
      <c r="K12" s="1039" t="s">
        <v>444</v>
      </c>
      <c r="L12" s="1338"/>
    </row>
    <row r="13" spans="1:12" x14ac:dyDescent="0.2">
      <c r="A13" s="1312"/>
      <c r="B13" s="1048" t="s">
        <v>445</v>
      </c>
      <c r="C13" s="1039"/>
      <c r="D13" s="1048" t="s">
        <v>330</v>
      </c>
      <c r="E13" s="1339"/>
      <c r="F13" s="1049"/>
      <c r="G13" s="1039"/>
      <c r="H13" s="1315" t="s">
        <v>446</v>
      </c>
      <c r="I13" s="1104" t="s">
        <v>330</v>
      </c>
      <c r="J13" s="1339"/>
      <c r="K13" s="1049"/>
      <c r="L13" s="1040"/>
    </row>
    <row r="14" spans="1:12" x14ac:dyDescent="0.2">
      <c r="A14" s="1312"/>
      <c r="B14" s="1039"/>
      <c r="C14" s="1039"/>
      <c r="D14" s="1039"/>
      <c r="E14" s="1039"/>
      <c r="F14" s="1039"/>
      <c r="G14" s="1039"/>
      <c r="H14" s="1039"/>
      <c r="I14" s="1039"/>
      <c r="J14" s="1039"/>
      <c r="K14" s="1039"/>
      <c r="L14" s="1040"/>
    </row>
    <row r="15" spans="1:12" x14ac:dyDescent="0.2">
      <c r="A15" s="1312"/>
      <c r="B15" s="1048" t="s">
        <v>447</v>
      </c>
      <c r="C15" s="1039"/>
      <c r="D15" s="1048" t="s">
        <v>330</v>
      </c>
      <c r="E15" s="1339"/>
      <c r="F15" s="1049"/>
      <c r="G15" s="1039"/>
      <c r="H15" s="1315" t="s">
        <v>448</v>
      </c>
      <c r="I15" s="1104" t="s">
        <v>330</v>
      </c>
      <c r="J15" s="1340"/>
      <c r="K15" s="1331"/>
      <c r="L15" s="1040"/>
    </row>
    <row r="16" spans="1:12" x14ac:dyDescent="0.2">
      <c r="A16" s="1312"/>
      <c r="B16" s="1048"/>
      <c r="C16" s="1039"/>
      <c r="D16" s="1048"/>
      <c r="E16" s="1048"/>
      <c r="F16" s="1039"/>
      <c r="G16" s="1039"/>
      <c r="H16" s="1048"/>
      <c r="I16" s="1048"/>
      <c r="J16" s="1048"/>
      <c r="K16" s="1039"/>
      <c r="L16" s="1274"/>
    </row>
    <row r="17" spans="1:12" ht="15.75" x14ac:dyDescent="0.25">
      <c r="A17" s="1341"/>
      <c r="B17" s="1048" t="s">
        <v>449</v>
      </c>
      <c r="C17" s="1039"/>
      <c r="D17" s="1039"/>
      <c r="E17" s="1039"/>
      <c r="F17" s="1039"/>
      <c r="G17" s="1039"/>
      <c r="H17" s="1039"/>
      <c r="I17" s="1039"/>
      <c r="J17" s="1039"/>
      <c r="K17" s="1039"/>
      <c r="L17" s="1179" t="s">
        <v>450</v>
      </c>
    </row>
    <row r="18" spans="1:12" x14ac:dyDescent="0.2">
      <c r="A18" s="1342" t="s">
        <v>451</v>
      </c>
      <c r="B18" s="1039"/>
      <c r="C18" s="1039"/>
      <c r="D18" s="1039"/>
      <c r="E18" s="1039"/>
      <c r="F18" s="1216"/>
      <c r="G18" s="1039"/>
      <c r="H18" s="1039"/>
      <c r="I18" s="1039"/>
      <c r="J18" s="1039"/>
      <c r="K18" s="1039"/>
      <c r="L18" s="1343"/>
    </row>
    <row r="19" spans="1:12" x14ac:dyDescent="0.2">
      <c r="A19" s="1344"/>
      <c r="B19" s="1048" t="s">
        <v>452</v>
      </c>
      <c r="C19" s="1039"/>
      <c r="D19" s="1048" t="s">
        <v>330</v>
      </c>
      <c r="E19" s="1216" t="s">
        <v>453</v>
      </c>
      <c r="F19" s="1216"/>
      <c r="G19" s="1039"/>
      <c r="H19" s="1039" t="s">
        <v>454</v>
      </c>
      <c r="I19" s="1039"/>
      <c r="J19" s="1039"/>
      <c r="K19" s="1039"/>
      <c r="L19" s="1345"/>
    </row>
    <row r="20" spans="1:12" x14ac:dyDescent="0.2">
      <c r="A20" s="1344"/>
      <c r="B20" s="1039"/>
      <c r="C20" s="1039"/>
      <c r="D20" s="1039"/>
      <c r="E20" s="1039"/>
      <c r="F20" s="1039"/>
      <c r="G20" s="1039"/>
      <c r="H20" s="1092" t="s">
        <v>455</v>
      </c>
      <c r="I20" s="1039"/>
      <c r="J20" s="1092"/>
      <c r="K20" s="1039"/>
      <c r="L20" s="1346"/>
    </row>
    <row r="21" spans="1:12" x14ac:dyDescent="0.2">
      <c r="A21" s="1347"/>
      <c r="B21" s="1039"/>
      <c r="C21" s="1039"/>
      <c r="D21" s="1039"/>
      <c r="E21" s="1039"/>
      <c r="F21" s="1039"/>
      <c r="G21" s="1039"/>
      <c r="H21" s="1348" t="s">
        <v>456</v>
      </c>
      <c r="I21" s="1039"/>
      <c r="J21" s="1348" t="s">
        <v>457</v>
      </c>
      <c r="K21" s="1039"/>
      <c r="L21" s="1277"/>
    </row>
    <row r="22" spans="1:12" x14ac:dyDescent="0.2">
      <c r="A22" s="1349" t="s">
        <v>458</v>
      </c>
      <c r="B22" s="1048" t="s">
        <v>459</v>
      </c>
      <c r="C22" s="1039"/>
      <c r="D22" s="1048" t="s">
        <v>330</v>
      </c>
      <c r="E22" s="1216"/>
      <c r="F22" s="1039"/>
      <c r="G22" s="1039"/>
      <c r="H22" s="1350"/>
      <c r="I22" s="1039"/>
      <c r="J22" s="1350"/>
      <c r="K22" s="1039"/>
      <c r="L22" s="1345"/>
    </row>
    <row r="23" spans="1:12" x14ac:dyDescent="0.2">
      <c r="A23" s="1351"/>
      <c r="B23" s="1048"/>
      <c r="C23" s="64" t="s">
        <v>460</v>
      </c>
      <c r="D23" s="64"/>
      <c r="E23" s="64"/>
      <c r="F23" s="64"/>
      <c r="G23" s="64"/>
      <c r="H23" s="1352"/>
      <c r="I23" s="64"/>
      <c r="J23" s="1352"/>
      <c r="K23" s="1039"/>
      <c r="L23" s="1353"/>
    </row>
    <row r="24" spans="1:12" x14ac:dyDescent="0.2">
      <c r="A24" s="1351"/>
      <c r="B24" s="1048"/>
      <c r="C24" s="1039" t="s">
        <v>461</v>
      </c>
      <c r="D24" s="1048"/>
      <c r="E24" s="1039"/>
      <c r="F24" s="1039"/>
      <c r="G24" s="1039"/>
      <c r="H24" s="1354"/>
      <c r="I24" s="1039"/>
      <c r="J24" s="1354"/>
      <c r="K24" s="1039"/>
      <c r="L24" s="1353"/>
    </row>
    <row r="25" spans="1:12" x14ac:dyDescent="0.2">
      <c r="A25" s="1351"/>
      <c r="B25" s="1039"/>
      <c r="C25" s="1039" t="s">
        <v>462</v>
      </c>
      <c r="D25" s="1048"/>
      <c r="E25" s="1039"/>
      <c r="F25" s="1039"/>
      <c r="G25" s="1039"/>
      <c r="H25" s="1355"/>
      <c r="I25" s="1039"/>
      <c r="J25" s="1355"/>
      <c r="K25" s="1039"/>
      <c r="L25" s="1277"/>
    </row>
    <row r="26" spans="1:12" x14ac:dyDescent="0.2">
      <c r="A26" s="1351"/>
      <c r="B26" s="1039"/>
      <c r="C26" s="1039" t="s">
        <v>463</v>
      </c>
      <c r="D26" s="1216"/>
      <c r="E26" s="1039"/>
      <c r="F26" s="1039"/>
      <c r="G26" s="1039"/>
      <c r="H26" s="1355"/>
      <c r="I26" s="1039"/>
      <c r="J26" s="1355"/>
      <c r="K26" s="1039"/>
      <c r="L26" s="1277"/>
    </row>
    <row r="27" spans="1:12" x14ac:dyDescent="0.2">
      <c r="A27" s="1351"/>
      <c r="C27" s="1216"/>
      <c r="H27" s="1355"/>
      <c r="I27" s="1039"/>
      <c r="J27" s="1355"/>
      <c r="K27" s="1039"/>
      <c r="L27" s="1353"/>
    </row>
    <row r="28" spans="1:12" ht="15.75" thickBot="1" x14ac:dyDescent="0.25">
      <c r="A28" s="1351"/>
      <c r="B28" s="1048" t="s">
        <v>464</v>
      </c>
      <c r="C28" s="1039" t="s">
        <v>465</v>
      </c>
      <c r="D28" s="1039"/>
      <c r="E28" s="1039"/>
      <c r="F28" s="1039"/>
      <c r="G28" s="1039"/>
      <c r="H28" s="1356"/>
      <c r="I28" s="1039"/>
      <c r="J28" s="1357"/>
      <c r="K28" s="1039"/>
      <c r="L28" s="1277"/>
    </row>
    <row r="29" spans="1:12" ht="15.75" thickBot="1" x14ac:dyDescent="0.25">
      <c r="A29" s="1351"/>
      <c r="B29" s="1039"/>
      <c r="C29" s="1039"/>
      <c r="D29" s="1048"/>
      <c r="E29" s="1039"/>
      <c r="F29" s="1039"/>
      <c r="G29" s="1358" t="s">
        <v>466</v>
      </c>
      <c r="H29" s="1359">
        <f>SUM(H23:H28)</f>
        <v>0</v>
      </c>
      <c r="I29" s="1039"/>
      <c r="J29" s="1360">
        <f>SUM(J24:J28)</f>
        <v>0</v>
      </c>
      <c r="K29" s="1039"/>
      <c r="L29" s="1345">
        <f>J29</f>
        <v>0</v>
      </c>
    </row>
    <row r="30" spans="1:12" x14ac:dyDescent="0.2">
      <c r="A30" s="1351"/>
      <c r="B30" s="1039"/>
      <c r="C30" s="1039"/>
      <c r="D30" s="1039"/>
      <c r="E30" s="1039"/>
      <c r="F30" s="1039"/>
      <c r="G30" s="1039"/>
      <c r="H30" s="1039"/>
      <c r="I30" s="1039"/>
      <c r="J30" s="1361"/>
      <c r="K30" s="1039"/>
      <c r="L30" s="1277"/>
    </row>
    <row r="31" spans="1:12" x14ac:dyDescent="0.2">
      <c r="A31" s="1351"/>
      <c r="B31" s="1039"/>
      <c r="C31" s="1039"/>
      <c r="D31" s="1039"/>
      <c r="E31" s="1039"/>
      <c r="F31" s="1039"/>
      <c r="G31" s="1039"/>
      <c r="H31" s="1362" t="s">
        <v>467</v>
      </c>
      <c r="I31" s="1363"/>
      <c r="J31" s="1364"/>
      <c r="K31" s="1039"/>
      <c r="L31" s="1277"/>
    </row>
    <row r="32" spans="1:12" x14ac:dyDescent="0.2">
      <c r="A32" s="1351"/>
      <c r="B32" s="1048" t="s">
        <v>468</v>
      </c>
      <c r="C32" s="1039"/>
      <c r="D32" s="1039"/>
      <c r="E32" s="1039"/>
      <c r="F32" s="1039"/>
      <c r="G32" s="1039"/>
      <c r="H32" s="1348" t="s">
        <v>456</v>
      </c>
      <c r="I32" s="1365"/>
      <c r="J32" s="1348" t="s">
        <v>457</v>
      </c>
      <c r="K32" s="1039"/>
      <c r="L32" s="1277"/>
    </row>
    <row r="33" spans="1:12" x14ac:dyDescent="0.2">
      <c r="A33" s="1351"/>
      <c r="B33" s="1039"/>
      <c r="C33" s="1039"/>
      <c r="D33" s="1039"/>
      <c r="E33" s="1039"/>
      <c r="F33" s="1039"/>
      <c r="G33" s="1039"/>
      <c r="H33" s="1350"/>
      <c r="I33" s="1366"/>
      <c r="J33" s="1350"/>
      <c r="K33" s="1039"/>
      <c r="L33" s="1277"/>
    </row>
    <row r="34" spans="1:12" x14ac:dyDescent="0.2">
      <c r="A34" s="1349" t="s">
        <v>469</v>
      </c>
      <c r="B34" s="1048" t="s">
        <v>470</v>
      </c>
      <c r="C34" s="1039"/>
      <c r="D34" s="1048" t="s">
        <v>330</v>
      </c>
      <c r="E34" s="1367"/>
      <c r="F34" s="1368"/>
      <c r="G34" s="1369"/>
      <c r="H34" s="1354"/>
      <c r="I34" s="1066"/>
      <c r="J34" s="1354"/>
      <c r="K34" s="1039"/>
      <c r="L34" s="1277"/>
    </row>
    <row r="35" spans="1:12" x14ac:dyDescent="0.2">
      <c r="A35" s="1349"/>
      <c r="B35" s="1048" t="s">
        <v>471</v>
      </c>
      <c r="C35" s="1216"/>
      <c r="D35" s="1370"/>
      <c r="E35" s="1216"/>
      <c r="F35" s="1371"/>
      <c r="G35" s="1372"/>
      <c r="H35" s="1356"/>
      <c r="I35" s="1066"/>
      <c r="J35" s="1356"/>
      <c r="K35" s="1039"/>
      <c r="L35" s="1277"/>
    </row>
    <row r="36" spans="1:12" x14ac:dyDescent="0.2">
      <c r="A36" s="1349" t="s">
        <v>472</v>
      </c>
      <c r="B36" s="1048" t="s">
        <v>473</v>
      </c>
      <c r="C36" s="1216"/>
      <c r="D36" s="1370"/>
      <c r="E36" s="1216"/>
      <c r="F36" s="1371"/>
      <c r="G36" s="1372"/>
      <c r="H36" s="1354"/>
      <c r="I36" s="1066"/>
      <c r="J36" s="1354"/>
      <c r="K36" s="1039"/>
      <c r="L36" s="1277"/>
    </row>
    <row r="37" spans="1:12" ht="15.75" thickBot="1" x14ac:dyDescent="0.25">
      <c r="A37" s="1349"/>
      <c r="B37" s="1039"/>
      <c r="C37" s="1216"/>
      <c r="D37" s="1216"/>
      <c r="E37" s="1216"/>
      <c r="F37" s="1216"/>
      <c r="G37" s="1216"/>
      <c r="H37" s="1356"/>
      <c r="I37" s="1066"/>
      <c r="J37" s="1356"/>
      <c r="K37" s="1039"/>
      <c r="L37" s="1277"/>
    </row>
    <row r="38" spans="1:12" ht="15.75" thickBot="1" x14ac:dyDescent="0.25">
      <c r="A38" s="1351"/>
      <c r="B38" s="1039"/>
      <c r="C38" s="1373" t="s">
        <v>474</v>
      </c>
      <c r="D38" s="1373"/>
      <c r="E38" s="1373"/>
      <c r="F38" s="1373"/>
      <c r="G38" s="1373"/>
      <c r="H38" s="1359">
        <f>SUM(H34:H37)</f>
        <v>0</v>
      </c>
      <c r="I38" s="1039"/>
      <c r="J38" s="1374">
        <f>SUM(J34:J37)</f>
        <v>0</v>
      </c>
      <c r="K38" s="1039"/>
      <c r="L38" s="1345">
        <f>J38</f>
        <v>0</v>
      </c>
    </row>
    <row r="39" spans="1:12" x14ac:dyDescent="0.2">
      <c r="A39" s="1375"/>
      <c r="B39" s="1039"/>
      <c r="C39" s="1216"/>
      <c r="D39" s="1216"/>
      <c r="E39" s="1216"/>
      <c r="F39" s="1216"/>
      <c r="G39" s="1216"/>
      <c r="H39" s="1039"/>
      <c r="I39" s="1039"/>
      <c r="J39" s="1166"/>
      <c r="K39" s="1039"/>
      <c r="L39" s="1277"/>
    </row>
    <row r="40" spans="1:12" x14ac:dyDescent="0.2">
      <c r="A40" s="1375"/>
      <c r="B40" s="1048" t="s">
        <v>475</v>
      </c>
      <c r="C40" s="1216"/>
      <c r="D40" s="1216"/>
      <c r="E40" s="1216"/>
      <c r="F40" s="1216"/>
      <c r="G40" s="1216"/>
      <c r="H40" s="1362" t="s">
        <v>476</v>
      </c>
      <c r="I40" s="1363"/>
      <c r="J40" s="1364"/>
      <c r="K40" s="1039"/>
      <c r="L40" s="1277"/>
    </row>
    <row r="41" spans="1:12" x14ac:dyDescent="0.2">
      <c r="A41" s="1375"/>
      <c r="B41" s="1039"/>
      <c r="C41" s="1216"/>
      <c r="D41" s="1216"/>
      <c r="E41" s="1216"/>
      <c r="F41" s="1216"/>
      <c r="G41" s="1216"/>
      <c r="H41" s="1348" t="s">
        <v>456</v>
      </c>
      <c r="I41" s="1365"/>
      <c r="J41" s="1348" t="s">
        <v>457</v>
      </c>
      <c r="K41" s="1039"/>
      <c r="L41" s="1277"/>
    </row>
    <row r="42" spans="1:12" x14ac:dyDescent="0.2">
      <c r="A42" s="1375"/>
      <c r="B42" s="1039"/>
      <c r="C42" s="1216"/>
      <c r="D42" s="1216"/>
      <c r="E42" s="1216"/>
      <c r="F42" s="1216"/>
      <c r="G42" s="1216"/>
      <c r="H42" s="1350"/>
      <c r="I42" s="1366"/>
      <c r="J42" s="1350"/>
      <c r="K42" s="1039"/>
      <c r="L42" s="1277"/>
    </row>
    <row r="43" spans="1:12" x14ac:dyDescent="0.2">
      <c r="A43" s="1349" t="s">
        <v>477</v>
      </c>
      <c r="B43" s="1048" t="s">
        <v>478</v>
      </c>
      <c r="C43" s="1216"/>
      <c r="D43" s="1370"/>
      <c r="E43" s="1216"/>
      <c r="F43" s="1371"/>
      <c r="G43" s="1372"/>
      <c r="H43" s="1376"/>
      <c r="I43" s="1039"/>
      <c r="J43" s="1376"/>
      <c r="K43" s="1039"/>
      <c r="L43" s="1277"/>
    </row>
    <row r="44" spans="1:12" x14ac:dyDescent="0.2">
      <c r="A44" s="1349"/>
      <c r="B44" s="1039"/>
      <c r="C44" s="1216"/>
      <c r="D44" s="1216"/>
      <c r="E44" s="1216"/>
      <c r="F44" s="1216"/>
      <c r="G44" s="1377"/>
      <c r="H44" s="1356"/>
      <c r="I44" s="1039"/>
      <c r="J44" s="1356"/>
      <c r="K44" s="1039"/>
      <c r="L44" s="1277"/>
    </row>
    <row r="45" spans="1:12" x14ac:dyDescent="0.2">
      <c r="A45" s="1349" t="s">
        <v>477</v>
      </c>
      <c r="B45" s="1048" t="s">
        <v>479</v>
      </c>
      <c r="C45" s="1216"/>
      <c r="D45" s="1370"/>
      <c r="E45" s="1216"/>
      <c r="F45" s="1368"/>
      <c r="G45" s="1369"/>
      <c r="H45" s="1354"/>
      <c r="I45" s="1039"/>
      <c r="J45" s="1354"/>
      <c r="K45" s="1039"/>
      <c r="L45" s="1277"/>
    </row>
    <row r="46" spans="1:12" ht="15.75" thickBot="1" x14ac:dyDescent="0.25">
      <c r="A46" s="1349"/>
      <c r="B46" s="1039"/>
      <c r="C46" s="1216"/>
      <c r="D46" s="1216"/>
      <c r="E46" s="1216"/>
      <c r="F46" s="1216"/>
      <c r="G46" s="1377"/>
      <c r="H46" s="1356"/>
      <c r="I46" s="1039"/>
      <c r="J46" s="1356"/>
      <c r="K46" s="1039"/>
      <c r="L46" s="1277"/>
    </row>
    <row r="47" spans="1:12" ht="15.75" thickBot="1" x14ac:dyDescent="0.25">
      <c r="A47" s="1375"/>
      <c r="B47" s="1378" t="s">
        <v>480</v>
      </c>
      <c r="C47" s="1379"/>
      <c r="D47" s="1379"/>
      <c r="E47" s="1379"/>
      <c r="F47" s="1379"/>
      <c r="G47" s="1379"/>
      <c r="H47" s="1380">
        <f>SUM(H43:H46)</f>
        <v>0</v>
      </c>
      <c r="I47" s="1039"/>
      <c r="J47" s="1374">
        <f>SUM(J43:J46)</f>
        <v>0</v>
      </c>
      <c r="K47" s="1039"/>
      <c r="L47" s="1345">
        <f>J47</f>
        <v>0</v>
      </c>
    </row>
    <row r="48" spans="1:12" x14ac:dyDescent="0.2">
      <c r="A48" s="1375"/>
      <c r="B48" s="1039"/>
      <c r="C48" s="1039"/>
      <c r="D48" s="1039"/>
      <c r="E48" s="1039"/>
      <c r="F48" s="1039"/>
      <c r="G48" s="1039"/>
      <c r="H48" s="1215"/>
      <c r="I48" s="1039"/>
      <c r="J48" s="1039"/>
      <c r="K48" s="1039"/>
      <c r="L48" s="1277"/>
    </row>
    <row r="49" spans="1:12" ht="16.5" thickBot="1" x14ac:dyDescent="0.3">
      <c r="A49" s="1381" t="s">
        <v>481</v>
      </c>
      <c r="B49" s="1382" t="s">
        <v>471</v>
      </c>
      <c r="C49" s="1383"/>
      <c r="D49" s="1383"/>
      <c r="E49" s="1383"/>
      <c r="F49" s="1328"/>
      <c r="G49" s="1102" t="s">
        <v>482</v>
      </c>
      <c r="H49" s="1384"/>
      <c r="I49" s="64"/>
      <c r="J49" s="1385"/>
      <c r="K49" s="1039"/>
      <c r="L49" s="1386">
        <f>J49</f>
        <v>0</v>
      </c>
    </row>
    <row r="50" spans="1:12" ht="15.75" thickBot="1" x14ac:dyDescent="0.25">
      <c r="A50" s="1375"/>
      <c r="B50" s="1383"/>
      <c r="C50" s="1387"/>
      <c r="D50" s="1315"/>
      <c r="E50" s="1315"/>
      <c r="F50" s="1328"/>
      <c r="G50" s="1315" t="s">
        <v>483</v>
      </c>
      <c r="H50" s="1388">
        <f>SUM(H23:H28)+SUM(H34:H36)+SUM(H43:H45)+H49</f>
        <v>0</v>
      </c>
      <c r="I50" s="64"/>
      <c r="J50" s="1388">
        <f>SUM(J23:J28)+SUM(J34:J36)+SUM(J43:J45)+J49</f>
        <v>0</v>
      </c>
      <c r="K50" s="1039"/>
      <c r="L50" s="1277"/>
    </row>
    <row r="51" spans="1:12" x14ac:dyDescent="0.2">
      <c r="A51" s="1375"/>
      <c r="B51" s="1387"/>
      <c r="C51" s="1387"/>
      <c r="D51" s="1387"/>
      <c r="E51" s="1039"/>
      <c r="F51" s="1039"/>
      <c r="G51" s="1039"/>
      <c r="H51" s="1039"/>
      <c r="I51" s="1039"/>
      <c r="J51" s="1039"/>
      <c r="K51" s="1039"/>
      <c r="L51" s="1353"/>
    </row>
    <row r="52" spans="1:12" x14ac:dyDescent="0.2">
      <c r="A52" s="1375"/>
      <c r="B52" s="1389"/>
      <c r="C52" s="1389"/>
      <c r="D52" s="1389"/>
      <c r="E52" s="1059"/>
      <c r="F52" s="1219"/>
      <c r="G52" s="1219"/>
      <c r="H52" s="1219"/>
      <c r="I52" s="1219"/>
      <c r="J52" s="1219"/>
      <c r="K52" s="1219"/>
      <c r="L52" s="1343"/>
    </row>
    <row r="53" spans="1:12" x14ac:dyDescent="0.2">
      <c r="A53" s="1375"/>
      <c r="B53" s="1216"/>
      <c r="C53" s="1216"/>
      <c r="D53" s="1216"/>
      <c r="E53" s="1165" t="s">
        <v>484</v>
      </c>
      <c r="F53" s="1039"/>
      <c r="G53" s="1039"/>
      <c r="H53" s="1039"/>
      <c r="I53" s="1039"/>
      <c r="J53" s="1039"/>
      <c r="K53" s="1039"/>
      <c r="L53" s="1390">
        <f>SUM(L18:L47)</f>
        <v>0</v>
      </c>
    </row>
    <row r="54" spans="1:12" x14ac:dyDescent="0.2">
      <c r="A54" s="1375"/>
      <c r="B54" s="1216"/>
      <c r="C54" s="1216"/>
      <c r="D54" s="1216"/>
      <c r="E54" s="1165" t="s">
        <v>485</v>
      </c>
      <c r="F54" s="1391">
        <v>0.14000000000000001</v>
      </c>
      <c r="G54" s="1039" t="s">
        <v>486</v>
      </c>
      <c r="H54" s="1392">
        <f>L53</f>
        <v>0</v>
      </c>
      <c r="I54" s="1039"/>
      <c r="J54" s="1039"/>
      <c r="K54" s="1039"/>
      <c r="L54" s="1353">
        <f>F54*L53</f>
        <v>0</v>
      </c>
    </row>
    <row r="55" spans="1:12" ht="15.75" thickBot="1" x14ac:dyDescent="0.25">
      <c r="A55" s="1375"/>
      <c r="B55" s="1216"/>
      <c r="C55" s="1216"/>
      <c r="D55" s="1216"/>
      <c r="E55" s="1066" t="s">
        <v>487</v>
      </c>
      <c r="F55" s="1039"/>
      <c r="G55" s="1039"/>
      <c r="H55" s="1039"/>
      <c r="I55" s="1039"/>
      <c r="J55" s="1039"/>
      <c r="K55" s="1039"/>
      <c r="L55" s="1393">
        <f>L49</f>
        <v>0</v>
      </c>
    </row>
    <row r="56" spans="1:12" ht="15.75" thickBot="1" x14ac:dyDescent="0.25">
      <c r="A56" s="1375"/>
      <c r="B56" s="1394"/>
      <c r="C56" s="1394"/>
      <c r="D56" s="1394"/>
      <c r="E56" s="1395" t="s">
        <v>488</v>
      </c>
      <c r="F56" s="1396"/>
      <c r="G56" s="1396"/>
      <c r="H56" s="1396"/>
      <c r="I56" s="1092"/>
      <c r="J56" s="1092"/>
      <c r="K56" s="1092"/>
      <c r="L56" s="1397">
        <f>L53+L54+L55</f>
        <v>0</v>
      </c>
    </row>
    <row r="57" spans="1:12" ht="15.75" thickBot="1" x14ac:dyDescent="0.25">
      <c r="A57" s="1398"/>
      <c r="B57" s="1399" t="s">
        <v>489</v>
      </c>
      <c r="C57" s="1114"/>
      <c r="D57" s="1114"/>
      <c r="E57" s="1114"/>
      <c r="F57" s="1114"/>
      <c r="G57" s="1114"/>
      <c r="H57" s="1114"/>
      <c r="I57" s="1114"/>
      <c r="J57" s="1114"/>
      <c r="K57" s="1114"/>
      <c r="L57" s="1400"/>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13"/>
  </sheetPr>
  <dimension ref="A1:L105"/>
  <sheetViews>
    <sheetView tabSelected="1" zoomScale="75" zoomScaleNormal="75" zoomScaleSheetLayoutView="75" workbookViewId="0">
      <selection activeCell="D6" sqref="D6"/>
    </sheetView>
  </sheetViews>
  <sheetFormatPr defaultRowHeight="15" x14ac:dyDescent="0.2"/>
  <cols>
    <col min="1" max="1" width="16.33203125" customWidth="1"/>
    <col min="2" max="2" width="3.88671875" customWidth="1"/>
    <col min="3" max="3" width="6.33203125" customWidth="1"/>
    <col min="4" max="4" width="22" customWidth="1"/>
    <col min="5" max="5" width="19.109375" customWidth="1"/>
    <col min="6" max="6" width="18" customWidth="1"/>
    <col min="7" max="7" width="18.109375" customWidth="1"/>
    <col min="8" max="8" width="18.21875" customWidth="1"/>
    <col min="9" max="9" width="9" customWidth="1"/>
    <col min="10" max="10" width="6.21875" customWidth="1"/>
    <col min="11" max="11" width="7.109375" customWidth="1"/>
    <col min="12" max="12" width="26.44140625" customWidth="1"/>
  </cols>
  <sheetData>
    <row r="1" spans="1:12" ht="57" customHeight="1" thickTop="1" thickBot="1" x14ac:dyDescent="0.25">
      <c r="A1" s="990" t="s">
        <v>315</v>
      </c>
      <c r="B1" s="991"/>
      <c r="C1" s="991"/>
      <c r="D1" s="991"/>
      <c r="E1" s="991"/>
      <c r="F1" s="991"/>
      <c r="G1" s="991"/>
      <c r="H1" s="992"/>
      <c r="I1" s="18"/>
      <c r="J1" s="18"/>
    </row>
    <row r="2" spans="1:12" ht="33" customHeight="1" thickTop="1" x14ac:dyDescent="0.2">
      <c r="A2" s="579"/>
      <c r="B2" s="279"/>
      <c r="C2" s="279"/>
      <c r="D2" s="279"/>
      <c r="E2" s="768" t="s">
        <v>170</v>
      </c>
      <c r="F2" s="769"/>
      <c r="G2" s="769"/>
      <c r="H2" s="770"/>
      <c r="I2" s="15"/>
      <c r="J2" s="15"/>
    </row>
    <row r="3" spans="1:12" ht="26.25" customHeight="1" x14ac:dyDescent="0.2">
      <c r="A3" s="575"/>
      <c r="B3" s="576"/>
      <c r="C3" s="576"/>
      <c r="D3" s="576"/>
      <c r="E3" s="765" t="str">
        <f>CONCATENATE(D8,": ",D17," FEES")</f>
        <v>ENGINEERING PROJECT: 2005 FEES</v>
      </c>
      <c r="F3" s="766"/>
      <c r="G3" s="766"/>
      <c r="H3" s="767"/>
      <c r="I3" s="15"/>
      <c r="J3" s="15"/>
    </row>
    <row r="4" spans="1:12" ht="21" customHeight="1" thickBot="1" x14ac:dyDescent="0.25">
      <c r="A4" s="278"/>
      <c r="B4" s="280"/>
      <c r="C4" s="280"/>
      <c r="D4" s="280"/>
      <c r="E4" s="551"/>
      <c r="F4" s="552"/>
      <c r="G4" s="552"/>
      <c r="H4" s="623" t="s">
        <v>320</v>
      </c>
      <c r="I4" s="15"/>
      <c r="J4" s="15"/>
    </row>
    <row r="5" spans="1:12" ht="16.5" thickTop="1" x14ac:dyDescent="0.25">
      <c r="A5" s="577"/>
      <c r="B5" s="578"/>
      <c r="C5" s="714" t="s">
        <v>205</v>
      </c>
      <c r="D5" s="292"/>
      <c r="E5" s="610" t="s">
        <v>209</v>
      </c>
      <c r="F5" s="783"/>
      <c r="G5" s="784"/>
      <c r="H5" s="281"/>
      <c r="I5" s="18"/>
      <c r="J5" s="69"/>
      <c r="K5" s="21"/>
      <c r="L5" s="21"/>
    </row>
    <row r="6" spans="1:12" x14ac:dyDescent="0.2">
      <c r="A6" s="144"/>
      <c r="B6" s="145"/>
      <c r="C6" s="708" t="s">
        <v>206</v>
      </c>
      <c r="D6" s="293"/>
      <c r="E6" s="611" t="s">
        <v>210</v>
      </c>
      <c r="F6" s="609"/>
      <c r="G6" s="152"/>
      <c r="H6" s="281"/>
      <c r="I6" s="15"/>
      <c r="J6" s="68"/>
      <c r="K6" s="21"/>
      <c r="L6" s="21"/>
    </row>
    <row r="7" spans="1:12" x14ac:dyDescent="0.2">
      <c r="A7" s="144" t="s">
        <v>207</v>
      </c>
      <c r="B7" s="145"/>
      <c r="C7" s="715" t="s">
        <v>168</v>
      </c>
      <c r="D7" s="293"/>
      <c r="E7" s="611" t="s">
        <v>238</v>
      </c>
      <c r="F7" s="471"/>
      <c r="G7" s="115"/>
      <c r="H7" s="282"/>
      <c r="I7" s="15"/>
      <c r="J7" s="68"/>
      <c r="K7" s="21"/>
      <c r="L7" s="21"/>
    </row>
    <row r="8" spans="1:12" x14ac:dyDescent="0.2">
      <c r="A8" s="146" t="s">
        <v>147</v>
      </c>
      <c r="B8" s="145"/>
      <c r="C8" s="149" t="str">
        <f>IF(D8="BUILDING PROJECT","B","E")</f>
        <v>E</v>
      </c>
      <c r="D8" s="294" t="s">
        <v>273</v>
      </c>
      <c r="E8" s="283"/>
      <c r="F8" s="142"/>
      <c r="G8" s="115"/>
      <c r="H8" s="282"/>
      <c r="I8" s="15"/>
      <c r="J8" s="68"/>
      <c r="K8" s="21"/>
      <c r="L8" s="21"/>
    </row>
    <row r="9" spans="1:12" x14ac:dyDescent="0.2">
      <c r="A9" s="636"/>
      <c r="B9" s="697"/>
      <c r="C9" s="698" t="s">
        <v>132</v>
      </c>
      <c r="D9" s="788"/>
      <c r="E9" s="789"/>
      <c r="F9" s="789"/>
      <c r="G9" s="789"/>
      <c r="H9" s="790"/>
      <c r="I9" s="15"/>
      <c r="J9" s="68"/>
      <c r="K9" s="21"/>
      <c r="L9" s="21"/>
    </row>
    <row r="10" spans="1:12" ht="16.5" thickBot="1" x14ac:dyDescent="0.3">
      <c r="A10" s="699"/>
      <c r="B10" s="700"/>
      <c r="C10" s="701"/>
      <c r="D10" s="791"/>
      <c r="E10" s="792"/>
      <c r="F10" s="792"/>
      <c r="G10" s="792"/>
      <c r="H10" s="793"/>
      <c r="I10" s="75"/>
      <c r="J10" s="70"/>
      <c r="K10" s="21"/>
      <c r="L10" s="21"/>
    </row>
    <row r="11" spans="1:12" ht="15.75" thickTop="1" x14ac:dyDescent="0.2">
      <c r="A11" s="702"/>
      <c r="B11" s="703"/>
      <c r="C11" s="704" t="s">
        <v>133</v>
      </c>
      <c r="D11" s="797"/>
      <c r="E11" s="798"/>
      <c r="F11" s="798"/>
      <c r="G11" s="784"/>
      <c r="H11" s="624"/>
      <c r="I11" s="15"/>
      <c r="J11" s="15"/>
      <c r="K11" s="21"/>
      <c r="L11" s="21"/>
    </row>
    <row r="12" spans="1:12" x14ac:dyDescent="0.2">
      <c r="A12" s="636"/>
      <c r="B12" s="697"/>
      <c r="C12" s="698" t="s">
        <v>218</v>
      </c>
      <c r="D12" s="799"/>
      <c r="E12" s="800"/>
      <c r="F12" s="800"/>
      <c r="G12" s="801"/>
      <c r="H12" s="624"/>
      <c r="I12" s="15"/>
      <c r="J12" s="15"/>
      <c r="K12" s="21"/>
      <c r="L12" s="21"/>
    </row>
    <row r="13" spans="1:12" x14ac:dyDescent="0.2">
      <c r="A13" s="705"/>
      <c r="B13" s="706"/>
      <c r="C13" s="707" t="s">
        <v>215</v>
      </c>
      <c r="D13" s="295"/>
      <c r="E13" s="625" t="s">
        <v>216</v>
      </c>
      <c r="F13" s="633"/>
      <c r="G13" s="598" t="s">
        <v>238</v>
      </c>
      <c r="H13" s="634"/>
      <c r="I13" s="15"/>
      <c r="J13" s="15"/>
      <c r="K13" s="21"/>
      <c r="L13" s="21"/>
    </row>
    <row r="14" spans="1:12" ht="15.75" x14ac:dyDescent="0.2">
      <c r="A14" s="144" t="s">
        <v>128</v>
      </c>
      <c r="B14" s="145"/>
      <c r="C14" s="151">
        <f>IF(D14="none", "none",D14)</f>
        <v>0</v>
      </c>
      <c r="D14" s="296"/>
      <c r="E14" s="143" t="str">
        <f>IF(D14="","&lt;--ERROR","")</f>
        <v>&lt;--ERROR</v>
      </c>
      <c r="F14" s="115"/>
      <c r="G14" s="115"/>
      <c r="H14" s="132"/>
      <c r="I14" s="18"/>
      <c r="J14" s="18"/>
      <c r="K14" s="21"/>
      <c r="L14" s="21"/>
    </row>
    <row r="15" spans="1:12" ht="15.75" x14ac:dyDescent="0.2">
      <c r="A15" s="144" t="s">
        <v>200</v>
      </c>
      <c r="B15" s="145"/>
      <c r="C15" s="148"/>
      <c r="D15" s="296"/>
      <c r="E15" s="143" t="str">
        <f>IF(D15="","&lt;--ERROR","")</f>
        <v>&lt;--ERROR</v>
      </c>
      <c r="F15" s="115"/>
      <c r="G15" s="115"/>
      <c r="H15" s="132"/>
      <c r="I15" s="18"/>
      <c r="J15" s="18"/>
      <c r="K15" s="21"/>
      <c r="L15" s="21"/>
    </row>
    <row r="16" spans="1:12" x14ac:dyDescent="0.2">
      <c r="A16" s="144"/>
      <c r="B16" s="147"/>
      <c r="C16" s="708" t="s">
        <v>37</v>
      </c>
      <c r="D16" s="297"/>
      <c r="E16" s="283"/>
      <c r="F16" s="115"/>
      <c r="G16" s="115"/>
      <c r="H16" s="132"/>
      <c r="I16" s="18"/>
      <c r="J16" s="18"/>
      <c r="K16" s="21"/>
      <c r="L16" s="21"/>
    </row>
    <row r="17" spans="1:12" x14ac:dyDescent="0.2">
      <c r="A17" s="120" t="s">
        <v>217</v>
      </c>
      <c r="B17" s="115"/>
      <c r="C17" s="150">
        <f>IF(D17=2003,1,IF(D17=2004,2,IF(D17=2005,3,IF(D17=2006,4))))</f>
        <v>3</v>
      </c>
      <c r="D17" s="294">
        <v>2005</v>
      </c>
      <c r="E17" s="284"/>
      <c r="F17" s="285"/>
      <c r="G17" s="285"/>
      <c r="H17" s="626"/>
      <c r="I17" s="18"/>
      <c r="J17" s="18"/>
      <c r="K17" s="21"/>
      <c r="L17" s="21"/>
    </row>
    <row r="18" spans="1:12" x14ac:dyDescent="0.2">
      <c r="A18" s="785" t="s">
        <v>38</v>
      </c>
      <c r="B18" s="786"/>
      <c r="C18" s="787"/>
      <c r="D18" s="119" t="str">
        <f>IF(E37&lt;H30,"USE TIME BASED FEES","PERCENTAGE BASED FEES")</f>
        <v>USE TIME BASED FEES</v>
      </c>
      <c r="E18" s="764"/>
      <c r="F18" s="750" t="s">
        <v>297</v>
      </c>
      <c r="G18" s="751" t="str">
        <f>IF(C17=1,"No 24938 of 28 February 2003",IF(C17=2,"No 26180 of 2 April 2004",IF(C17=3," No 27422 of 1 April 2005",IF(C17=4," No ???? of 1 April 2006",""))))</f>
        <v xml:space="preserve"> No 27422 of 1 April 2005</v>
      </c>
      <c r="H18" s="287"/>
      <c r="I18" s="18"/>
      <c r="J18" s="18"/>
      <c r="K18" s="21"/>
      <c r="L18" s="21"/>
    </row>
    <row r="19" spans="1:12" ht="23.25" x14ac:dyDescent="0.2">
      <c r="A19" s="709"/>
      <c r="B19" s="710"/>
      <c r="C19" s="711" t="s">
        <v>171</v>
      </c>
      <c r="D19" s="298"/>
      <c r="E19" s="781" t="str">
        <f>IF(H30&lt;E37,"","TIME BASIS FEES")</f>
        <v>TIME BASIS FEES</v>
      </c>
      <c r="F19" s="780"/>
      <c r="G19" s="780"/>
      <c r="H19" s="132"/>
      <c r="I19" s="18"/>
      <c r="J19" s="18"/>
      <c r="K19" s="21"/>
      <c r="L19" s="21"/>
    </row>
    <row r="20" spans="1:12" ht="18.75" customHeight="1" x14ac:dyDescent="0.2">
      <c r="A20" s="636"/>
      <c r="B20" s="697"/>
      <c r="C20" s="698" t="s">
        <v>20</v>
      </c>
      <c r="D20" s="299"/>
      <c r="E20" s="627"/>
      <c r="F20" s="628"/>
      <c r="G20" s="628"/>
      <c r="H20" s="629"/>
      <c r="I20" s="18"/>
      <c r="J20" s="18"/>
      <c r="K20" s="21"/>
      <c r="L20" s="21"/>
    </row>
    <row r="21" spans="1:12" ht="17.25" customHeight="1" x14ac:dyDescent="0.2">
      <c r="A21" s="636"/>
      <c r="B21" s="697"/>
      <c r="C21" s="698" t="s">
        <v>134</v>
      </c>
      <c r="D21" s="299"/>
      <c r="E21" s="782"/>
      <c r="F21" s="780"/>
      <c r="G21" s="780"/>
      <c r="H21" s="630"/>
      <c r="I21" s="18"/>
      <c r="J21" s="18"/>
      <c r="K21" s="21"/>
      <c r="L21" s="21"/>
    </row>
    <row r="22" spans="1:12" ht="15.75" customHeight="1" x14ac:dyDescent="0.2">
      <c r="A22" s="636"/>
      <c r="B22" s="697"/>
      <c r="C22" s="698" t="s">
        <v>23</v>
      </c>
      <c r="D22" s="299"/>
      <c r="E22" s="779"/>
      <c r="F22" s="780"/>
      <c r="G22" s="780"/>
      <c r="H22" s="630"/>
      <c r="I22" s="15"/>
      <c r="J22" s="15"/>
      <c r="K22" s="21"/>
      <c r="L22" s="21"/>
    </row>
    <row r="23" spans="1:12" x14ac:dyDescent="0.2">
      <c r="A23" s="120"/>
      <c r="B23" s="142"/>
      <c r="C23" s="635" t="str">
        <f>IF(E23=1,"STAGE COMPLETED",IF(E23=4,"STAGE COMPLETED","STAGE"))</f>
        <v>STAGE</v>
      </c>
      <c r="D23" s="294" t="s">
        <v>319</v>
      </c>
      <c r="E23" s="622">
        <f>IF(D23="Preliminary design",1,IF(D23="Design &amp; tender",2,IF(D23="Construction",3,IF(D23="Completion",4))))</f>
        <v>2</v>
      </c>
      <c r="F23" s="285"/>
      <c r="G23" s="285"/>
      <c r="H23" s="631"/>
      <c r="J23" s="8"/>
      <c r="K23" s="21"/>
      <c r="L23" s="21"/>
    </row>
    <row r="24" spans="1:12" ht="16.5" x14ac:dyDescent="0.2">
      <c r="A24" s="120"/>
      <c r="B24" s="142"/>
      <c r="C24" s="637" t="s">
        <v>283</v>
      </c>
      <c r="D24" s="638">
        <v>0.7</v>
      </c>
      <c r="E24" s="622"/>
      <c r="F24" s="285"/>
      <c r="G24" s="285"/>
      <c r="H24" s="631"/>
      <c r="J24" s="8"/>
      <c r="K24" s="21"/>
      <c r="L24" s="21"/>
    </row>
    <row r="25" spans="1:12" ht="15.75" thickBot="1" x14ac:dyDescent="0.25">
      <c r="A25" s="301"/>
      <c r="B25" s="302"/>
      <c r="C25" s="712" t="s">
        <v>239</v>
      </c>
      <c r="D25" s="300" t="s">
        <v>208</v>
      </c>
      <c r="E25" s="286"/>
      <c r="F25" s="285"/>
      <c r="G25" s="285"/>
      <c r="H25" s="631"/>
      <c r="J25" s="8"/>
      <c r="K25" s="21"/>
      <c r="L25" s="21"/>
    </row>
    <row r="26" spans="1:12" ht="15" customHeight="1" x14ac:dyDescent="0.2">
      <c r="A26" s="773" t="s">
        <v>152</v>
      </c>
      <c r="B26" s="774"/>
      <c r="C26" s="774"/>
      <c r="D26" s="775"/>
      <c r="E26" s="294" t="s">
        <v>208</v>
      </c>
      <c r="F26" s="142"/>
      <c r="G26" s="142"/>
      <c r="H26" s="282"/>
      <c r="I26" s="15"/>
      <c r="J26" s="15"/>
      <c r="K26" s="21"/>
      <c r="L26" s="21"/>
    </row>
    <row r="27" spans="1:12" x14ac:dyDescent="0.2">
      <c r="A27" s="794" t="s">
        <v>237</v>
      </c>
      <c r="B27" s="795"/>
      <c r="C27" s="795"/>
      <c r="D27" s="796"/>
      <c r="E27" s="294" t="s">
        <v>208</v>
      </c>
      <c r="F27" s="142"/>
      <c r="G27" s="142"/>
      <c r="H27" s="282"/>
      <c r="I27" s="15"/>
      <c r="J27" s="15"/>
      <c r="K27" s="21"/>
      <c r="L27" s="21"/>
    </row>
    <row r="28" spans="1:12" x14ac:dyDescent="0.2">
      <c r="A28" s="812" t="s">
        <v>183</v>
      </c>
      <c r="B28" s="813"/>
      <c r="C28" s="813"/>
      <c r="D28" s="814"/>
      <c r="E28" s="294" t="s">
        <v>208</v>
      </c>
      <c r="F28" s="142"/>
      <c r="G28" s="142"/>
      <c r="H28" s="282"/>
      <c r="I28" s="15"/>
      <c r="J28" s="15"/>
      <c r="K28" s="21"/>
      <c r="L28" s="21"/>
    </row>
    <row r="29" spans="1:12" x14ac:dyDescent="0.2">
      <c r="A29" s="709"/>
      <c r="B29" s="710"/>
      <c r="C29" s="710"/>
      <c r="D29" s="711" t="s">
        <v>184</v>
      </c>
      <c r="E29" s="639" t="s">
        <v>208</v>
      </c>
      <c r="F29" s="142"/>
      <c r="G29" s="142"/>
      <c r="H29" s="282"/>
      <c r="I29" s="15"/>
      <c r="J29" s="15"/>
      <c r="K29" s="21"/>
      <c r="L29" s="21"/>
    </row>
    <row r="30" spans="1:12" ht="15.75" thickBot="1" x14ac:dyDescent="0.25">
      <c r="A30" s="776" t="s">
        <v>149</v>
      </c>
      <c r="B30" s="777"/>
      <c r="C30" s="777"/>
      <c r="D30" s="778"/>
      <c r="E30" s="639" t="s">
        <v>208</v>
      </c>
      <c r="F30" s="641" t="str">
        <f>IF(E30="y","AMOUNT APPR.","")</f>
        <v/>
      </c>
      <c r="G30" s="642"/>
      <c r="H30" s="632">
        <f>IF(C17=3,Scales!C3)</f>
        <v>290000</v>
      </c>
      <c r="K30" s="21"/>
      <c r="L30" s="21"/>
    </row>
    <row r="31" spans="1:12" ht="78.75" customHeight="1" thickTop="1" thickBot="1" x14ac:dyDescent="0.25">
      <c r="A31" s="771" t="s">
        <v>223</v>
      </c>
      <c r="B31" s="772"/>
      <c r="C31" s="772"/>
      <c r="D31" s="772"/>
      <c r="E31" s="644" t="s">
        <v>157</v>
      </c>
      <c r="F31" s="694" t="s">
        <v>295</v>
      </c>
      <c r="G31" s="80" t="s">
        <v>296</v>
      </c>
      <c r="H31" s="695" t="s">
        <v>154</v>
      </c>
      <c r="I31" s="21"/>
      <c r="J31" s="21"/>
      <c r="L31" s="21"/>
    </row>
    <row r="32" spans="1:12" ht="18.75" customHeight="1" thickBot="1" x14ac:dyDescent="0.25">
      <c r="A32" s="826" t="s">
        <v>245</v>
      </c>
      <c r="B32" s="827"/>
      <c r="C32" s="827"/>
      <c r="D32" s="828"/>
      <c r="E32" s="645" t="s">
        <v>275</v>
      </c>
      <c r="F32" s="643">
        <f>IF(E32="estimates",1,2)</f>
        <v>1</v>
      </c>
      <c r="G32" s="312"/>
      <c r="H32" s="640"/>
      <c r="I32" s="21"/>
      <c r="J32" s="21"/>
      <c r="L32" s="21"/>
    </row>
    <row r="33" spans="1:12" ht="45.75" customHeight="1" x14ac:dyDescent="0.2">
      <c r="A33" s="815" t="s">
        <v>242</v>
      </c>
      <c r="B33" s="816"/>
      <c r="C33" s="816"/>
      <c r="D33" s="817"/>
      <c r="E33" s="1023"/>
      <c r="F33" s="1024"/>
      <c r="G33" s="1025"/>
      <c r="H33" s="683">
        <f>IF($E$23&lt;3,E33,IF($E$23=3,F33,IF($E$23=4,G33)))</f>
        <v>0</v>
      </c>
      <c r="I33" s="21"/>
      <c r="J33" s="64"/>
      <c r="K33" s="79"/>
      <c r="L33" s="21"/>
    </row>
    <row r="34" spans="1:12" ht="30.75" customHeight="1" x14ac:dyDescent="0.2">
      <c r="A34" s="818" t="s">
        <v>155</v>
      </c>
      <c r="B34" s="819"/>
      <c r="C34" s="819"/>
      <c r="D34" s="820"/>
      <c r="E34" s="1026">
        <v>0</v>
      </c>
      <c r="F34" s="1027">
        <v>0</v>
      </c>
      <c r="G34" s="1028">
        <v>0</v>
      </c>
      <c r="H34" s="684">
        <f>IF($E$23&lt;3,E34,IF($E$23=3,F34,IF($E$23=4,G34)))</f>
        <v>0</v>
      </c>
      <c r="J34" s="64"/>
      <c r="K34" s="79"/>
    </row>
    <row r="35" spans="1:12" ht="30.75" customHeight="1" x14ac:dyDescent="0.2">
      <c r="A35" s="818" t="s">
        <v>156</v>
      </c>
      <c r="B35" s="821"/>
      <c r="C35" s="821"/>
      <c r="D35" s="822"/>
      <c r="E35" s="1026"/>
      <c r="F35" s="1027"/>
      <c r="G35" s="1028"/>
      <c r="H35" s="684">
        <f>IF($E$23&lt;3,E35,IF($E$23=3,F35,IF($E$23=4,G35)))</f>
        <v>0</v>
      </c>
      <c r="J35" s="64"/>
      <c r="K35" s="79"/>
    </row>
    <row r="36" spans="1:12" ht="39.75" customHeight="1" thickBot="1" x14ac:dyDescent="0.25">
      <c r="A36" s="832" t="s">
        <v>231</v>
      </c>
      <c r="B36" s="833"/>
      <c r="C36" s="833"/>
      <c r="D36" s="834"/>
      <c r="E36" s="1029"/>
      <c r="F36" s="1030"/>
      <c r="G36" s="1031"/>
      <c r="H36" s="685">
        <f>IF($E$23&lt;3,E36,IF($E$23=3,F36,IF($E$23=4,G36)))</f>
        <v>0</v>
      </c>
      <c r="J36" s="64"/>
      <c r="K36" s="79"/>
    </row>
    <row r="37" spans="1:12" ht="33.75" customHeight="1" thickBot="1" x14ac:dyDescent="0.25">
      <c r="A37" s="808" t="s">
        <v>167</v>
      </c>
      <c r="B37" s="838"/>
      <c r="C37" s="838"/>
      <c r="D37" s="839"/>
      <c r="E37" s="686">
        <f>SUM(E33:E36)</f>
        <v>0</v>
      </c>
      <c r="F37" s="687">
        <f>SUM(F33:F36)</f>
        <v>0</v>
      </c>
      <c r="G37" s="688">
        <f>SUM(G33:G36)</f>
        <v>0</v>
      </c>
      <c r="H37" s="689">
        <f>SUM(H33:H36)</f>
        <v>0</v>
      </c>
    </row>
    <row r="38" spans="1:12" ht="27" customHeight="1" thickTop="1" thickBot="1" x14ac:dyDescent="0.25">
      <c r="A38" s="840" t="str">
        <f>IF($D$23=4,IF(H37=H44,"","THE VALUE OF ( C) MUST BE THE SAME AS (D)"),"")</f>
        <v/>
      </c>
      <c r="B38" s="841"/>
      <c r="C38" s="841"/>
      <c r="D38" s="841"/>
      <c r="E38" s="842"/>
      <c r="F38" s="647"/>
      <c r="G38" s="646" t="str">
        <f>IF($D$23=4,IF($H$39=$H$45,"","ERROR"),"")</f>
        <v/>
      </c>
      <c r="H38" s="648"/>
    </row>
    <row r="39" spans="1:12" ht="32.25" customHeight="1" thickBot="1" x14ac:dyDescent="0.25">
      <c r="A39" s="835" t="s">
        <v>246</v>
      </c>
      <c r="B39" s="836"/>
      <c r="C39" s="836"/>
      <c r="D39" s="837"/>
      <c r="E39" s="690"/>
      <c r="F39" s="691"/>
      <c r="G39" s="692"/>
      <c r="H39" s="693">
        <f>IF($E$23&lt;3,E39,IF($E$23=3,F39,IF($E$23=4,G39)))</f>
        <v>0</v>
      </c>
      <c r="J39" s="64"/>
      <c r="K39" s="79"/>
      <c r="L39" s="21"/>
    </row>
    <row r="40" spans="1:12" ht="16.5" customHeight="1" thickBot="1" x14ac:dyDescent="0.25">
      <c r="A40" s="802"/>
      <c r="B40" s="803"/>
      <c r="C40" s="803"/>
      <c r="D40" s="803"/>
      <c r="E40" s="77"/>
      <c r="F40" s="76"/>
      <c r="G40" s="288"/>
      <c r="H40" s="250"/>
      <c r="K40" s="21"/>
      <c r="L40" s="21"/>
    </row>
    <row r="41" spans="1:12" ht="53.25" customHeight="1" thickTop="1" thickBot="1" x14ac:dyDescent="0.25">
      <c r="A41" s="823" t="s">
        <v>222</v>
      </c>
      <c r="B41" s="824"/>
      <c r="C41" s="824"/>
      <c r="D41" s="824"/>
      <c r="E41" s="824"/>
      <c r="F41" s="825"/>
      <c r="G41" s="99" t="s">
        <v>164</v>
      </c>
      <c r="H41" s="696" t="s">
        <v>154</v>
      </c>
      <c r="K41" s="21"/>
      <c r="L41" s="21"/>
    </row>
    <row r="42" spans="1:12" ht="37.5" customHeight="1" thickTop="1" x14ac:dyDescent="0.2">
      <c r="A42" s="843" t="s">
        <v>158</v>
      </c>
      <c r="B42" s="844"/>
      <c r="C42" s="844"/>
      <c r="D42" s="844"/>
      <c r="E42" s="845"/>
      <c r="F42" s="845"/>
      <c r="G42" s="762">
        <v>0</v>
      </c>
      <c r="H42" s="677">
        <f>IF($E$23&gt;2,G42,0)</f>
        <v>0</v>
      </c>
    </row>
    <row r="43" spans="1:12" ht="37.5" customHeight="1" thickBot="1" x14ac:dyDescent="0.25">
      <c r="A43" s="846" t="s">
        <v>159</v>
      </c>
      <c r="B43" s="847"/>
      <c r="C43" s="847"/>
      <c r="D43" s="847"/>
      <c r="E43" s="848"/>
      <c r="F43" s="849"/>
      <c r="G43" s="763">
        <v>0</v>
      </c>
      <c r="H43" s="678">
        <f>IF($E$23&gt;2,G43,0)</f>
        <v>0</v>
      </c>
    </row>
    <row r="44" spans="1:12" ht="30" customHeight="1" thickBot="1" x14ac:dyDescent="0.25">
      <c r="A44" s="808" t="s">
        <v>232</v>
      </c>
      <c r="B44" s="809"/>
      <c r="C44" s="809"/>
      <c r="D44" s="809"/>
      <c r="E44" s="810"/>
      <c r="F44" s="811"/>
      <c r="G44" s="681">
        <f>G42+G43</f>
        <v>0</v>
      </c>
      <c r="H44" s="679">
        <f>IF($E$23&gt;2,G44,0)</f>
        <v>0</v>
      </c>
    </row>
    <row r="45" spans="1:12" ht="41.25" customHeight="1" thickTop="1" thickBot="1" x14ac:dyDescent="0.25">
      <c r="A45" s="804" t="s">
        <v>226</v>
      </c>
      <c r="B45" s="805"/>
      <c r="C45" s="805"/>
      <c r="D45" s="805"/>
      <c r="E45" s="806"/>
      <c r="F45" s="807"/>
      <c r="G45" s="682"/>
      <c r="H45" s="680">
        <f>IF($E$23&gt;2,G45,0)</f>
        <v>0</v>
      </c>
    </row>
    <row r="46" spans="1:12" ht="15.75" thickTop="1" x14ac:dyDescent="0.2">
      <c r="G46" s="81"/>
    </row>
    <row r="55" ht="18.75" customHeight="1" x14ac:dyDescent="0.2"/>
    <row r="62" ht="25.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104" spans="1:10" x14ac:dyDescent="0.2">
      <c r="A104" s="6"/>
      <c r="B104" s="6"/>
      <c r="C104" s="6"/>
      <c r="D104" s="6"/>
      <c r="E104" s="6"/>
      <c r="F104" s="6"/>
      <c r="G104" s="6"/>
      <c r="H104" s="6"/>
      <c r="I104" s="6"/>
      <c r="J104" s="6"/>
    </row>
    <row r="105" spans="1:10" x14ac:dyDescent="0.2">
      <c r="A105" s="829"/>
      <c r="B105" s="830"/>
      <c r="C105" s="830"/>
      <c r="D105" s="830"/>
      <c r="E105" s="830"/>
      <c r="F105" s="830"/>
      <c r="G105" s="830"/>
      <c r="H105" s="830"/>
      <c r="I105" s="830"/>
      <c r="J105" s="831"/>
    </row>
  </sheetData>
  <sheetProtection password="CD4C" sheet="1" objects="1" scenarios="1" formatCells="0" formatColumns="0" formatRows="0"/>
  <mergeCells count="32">
    <mergeCell ref="A105:J105"/>
    <mergeCell ref="A36:D36"/>
    <mergeCell ref="A39:D39"/>
    <mergeCell ref="A37:D37"/>
    <mergeCell ref="A38:E38"/>
    <mergeCell ref="A42:F42"/>
    <mergeCell ref="A43:F43"/>
    <mergeCell ref="A40:D40"/>
    <mergeCell ref="A45:F45"/>
    <mergeCell ref="A44:F44"/>
    <mergeCell ref="A28:D28"/>
    <mergeCell ref="A33:D33"/>
    <mergeCell ref="A34:D34"/>
    <mergeCell ref="A35:D35"/>
    <mergeCell ref="A41:F41"/>
    <mergeCell ref="A32:D32"/>
    <mergeCell ref="A18:C18"/>
    <mergeCell ref="D9:H9"/>
    <mergeCell ref="D10:H10"/>
    <mergeCell ref="A27:D27"/>
    <mergeCell ref="D11:G11"/>
    <mergeCell ref="D12:G12"/>
    <mergeCell ref="A1:H1"/>
    <mergeCell ref="E3:H3"/>
    <mergeCell ref="E2:H2"/>
    <mergeCell ref="A31:D31"/>
    <mergeCell ref="A26:D26"/>
    <mergeCell ref="A30:D30"/>
    <mergeCell ref="E22:G22"/>
    <mergeCell ref="E19:G19"/>
    <mergeCell ref="E21:G21"/>
    <mergeCell ref="F5:G5"/>
  </mergeCells>
  <phoneticPr fontId="43" type="noConversion"/>
  <dataValidations count="6">
    <dataValidation type="list" allowBlank="1" showInputMessage="1" showErrorMessage="1" sqref="D8">
      <formula1>"BUILDING PROJECT,ENGINEERING PROJECT"</formula1>
    </dataValidation>
    <dataValidation type="list" allowBlank="1" showInputMessage="1" showErrorMessage="1" sqref="D17">
      <formula1>"2005"</formula1>
    </dataValidation>
    <dataValidation type="list" allowBlank="1" showInputMessage="1" showErrorMessage="1" sqref="D23">
      <formula1>"PRELIMINARY DESIGN, DESIGN &amp; TENDER, CONSTRUCTION, COMPLETION"</formula1>
    </dataValidation>
    <dataValidation type="list" allowBlank="1" showInputMessage="1" showErrorMessage="1" sqref="E26:E30">
      <formula1>"N,Y"</formula1>
    </dataValidation>
    <dataValidation type="list" allowBlank="1" showInputMessage="1" showErrorMessage="1" sqref="D25">
      <formula1>"Y,N"</formula1>
    </dataValidation>
    <dataValidation type="list" allowBlank="1" showInputMessage="1" showErrorMessage="1" sqref="E32">
      <formula1>"ESTIMATES, TENDER VALUES"</formula1>
    </dataValidation>
  </dataValidations>
  <printOptions horizontalCentered="1"/>
  <pageMargins left="0.55118110236220474" right="0.55118110236220474" top="0.78740157480314965" bottom="0.78740157480314965" header="0.51181102362204722" footer="0.51181102362204722"/>
  <pageSetup paperSize="9" scale="60" orientation="portrait" horizontalDpi="300" verticalDpi="300" r:id="rId1"/>
  <headerFooter alignWithMargins="0">
    <oddFooter>&amp;L&amp;8&amp;F (Rev 1 of 310805)&amp;C&amp;8&amp;A&amp;R&amp;8PRINT DATE: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2"/>
  </sheetPr>
  <dimension ref="A1:P78"/>
  <sheetViews>
    <sheetView zoomScale="75" zoomScaleNormal="75" zoomScaleSheetLayoutView="75" workbookViewId="0">
      <selection activeCell="N10" sqref="N10"/>
    </sheetView>
  </sheetViews>
  <sheetFormatPr defaultRowHeight="15" x14ac:dyDescent="0.2"/>
  <cols>
    <col min="1" max="1" width="13.88671875" customWidth="1"/>
    <col min="2" max="2" width="16.21875" customWidth="1"/>
    <col min="3" max="3" width="4.77734375" customWidth="1"/>
    <col min="4" max="6" width="3.5546875" customWidth="1"/>
    <col min="7" max="7" width="10.33203125" bestFit="1" customWidth="1"/>
    <col min="8" max="8" width="3.44140625" customWidth="1"/>
    <col min="9" max="9" width="12.21875" customWidth="1"/>
    <col min="10" max="10" width="3.6640625" customWidth="1"/>
    <col min="11" max="11" width="13.88671875" customWidth="1"/>
    <col min="12" max="12" width="3.21875" customWidth="1"/>
    <col min="13" max="13" width="11.6640625" customWidth="1"/>
    <col min="14" max="14" width="4.109375" customWidth="1"/>
    <col min="15" max="15" width="14.21875" customWidth="1"/>
  </cols>
  <sheetData>
    <row r="1" spans="1:15" ht="37.5" customHeight="1" thickTop="1" x14ac:dyDescent="0.2">
      <c r="A1" s="303"/>
      <c r="B1" s="304"/>
      <c r="C1" s="304"/>
      <c r="D1" s="861" t="s">
        <v>241</v>
      </c>
      <c r="E1" s="862"/>
      <c r="F1" s="862"/>
      <c r="G1" s="862"/>
      <c r="H1" s="305"/>
      <c r="I1" s="863" t="s">
        <v>221</v>
      </c>
      <c r="J1" s="864"/>
      <c r="K1" s="864"/>
      <c r="L1" s="864"/>
      <c r="M1" s="864"/>
      <c r="N1" s="864"/>
      <c r="O1" s="865"/>
    </row>
    <row r="2" spans="1:15" ht="32.25" customHeight="1" x14ac:dyDescent="0.2">
      <c r="A2" s="873"/>
      <c r="B2" s="874"/>
      <c r="C2" s="874"/>
      <c r="D2" s="874"/>
      <c r="E2" s="874"/>
      <c r="F2" s="291"/>
      <c r="G2" s="306"/>
      <c r="H2" s="306"/>
      <c r="I2" s="866" t="str">
        <f>'Input Data'!E3</f>
        <v>ENGINEERING PROJECT: 2005 FEES</v>
      </c>
      <c r="J2" s="867"/>
      <c r="K2" s="867"/>
      <c r="L2" s="867"/>
      <c r="M2" s="867"/>
      <c r="N2" s="867"/>
      <c r="O2" s="868"/>
    </row>
    <row r="3" spans="1:15" ht="16.5" customHeight="1" x14ac:dyDescent="0.2">
      <c r="A3" s="310"/>
      <c r="B3" s="307"/>
      <c r="C3" s="307"/>
      <c r="D3" s="307"/>
      <c r="E3" s="307"/>
      <c r="F3" s="306"/>
      <c r="G3" s="306"/>
      <c r="H3" s="306"/>
      <c r="I3" s="306"/>
      <c r="J3" s="307"/>
      <c r="K3" s="307"/>
      <c r="L3" s="307"/>
      <c r="M3" s="307"/>
      <c r="N3" s="580" t="str">
        <f>'Input Data'!H4</f>
        <v>Revision 3.1  2012-10</v>
      </c>
      <c r="O3" s="195"/>
    </row>
    <row r="4" spans="1:15" x14ac:dyDescent="0.2">
      <c r="A4" s="133" t="s">
        <v>21</v>
      </c>
      <c r="B4" s="875">
        <f>'Input Data'!$D$9</f>
        <v>0</v>
      </c>
      <c r="C4" s="876"/>
      <c r="D4" s="876"/>
      <c r="E4" s="876"/>
      <c r="F4" s="876"/>
      <c r="G4" s="876"/>
      <c r="H4" s="876"/>
      <c r="I4" s="876"/>
      <c r="J4" s="876"/>
      <c r="K4" s="876"/>
      <c r="L4" s="876"/>
      <c r="M4" s="876"/>
      <c r="N4" s="115"/>
      <c r="O4" s="132"/>
    </row>
    <row r="5" spans="1:15" x14ac:dyDescent="0.2">
      <c r="A5" s="196"/>
      <c r="B5" s="888">
        <f>'Input Data'!$D$10</f>
        <v>0</v>
      </c>
      <c r="C5" s="889"/>
      <c r="D5" s="889"/>
      <c r="E5" s="889"/>
      <c r="F5" s="889"/>
      <c r="G5" s="889"/>
      <c r="H5" s="889"/>
      <c r="I5" s="889"/>
      <c r="J5" s="889"/>
      <c r="K5" s="889"/>
      <c r="L5" s="889"/>
      <c r="M5" s="889"/>
      <c r="N5" s="115"/>
      <c r="O5" s="132"/>
    </row>
    <row r="6" spans="1:15" x14ac:dyDescent="0.2">
      <c r="A6" s="133" t="s">
        <v>22</v>
      </c>
      <c r="B6" s="890">
        <f>'Input Data'!$D$11</f>
        <v>0</v>
      </c>
      <c r="C6" s="876"/>
      <c r="D6" s="876"/>
      <c r="E6" s="876"/>
      <c r="F6" s="876"/>
      <c r="G6" s="876"/>
      <c r="H6" s="876"/>
      <c r="I6" s="876"/>
      <c r="J6" s="876"/>
      <c r="K6" s="876"/>
      <c r="L6" s="876"/>
      <c r="M6" s="876"/>
      <c r="N6" s="115"/>
      <c r="O6" s="132"/>
    </row>
    <row r="7" spans="1:15" ht="35.25" customHeight="1" thickBot="1" x14ac:dyDescent="0.25">
      <c r="A7" s="138" t="s">
        <v>19</v>
      </c>
      <c r="B7" s="877">
        <f>'Input Data'!$D$12</f>
        <v>0</v>
      </c>
      <c r="C7" s="878"/>
      <c r="D7" s="878"/>
      <c r="E7" s="878"/>
      <c r="F7" s="878"/>
      <c r="G7" s="878"/>
      <c r="H7" s="878"/>
      <c r="I7" s="878"/>
      <c r="J7" s="159" t="s">
        <v>212</v>
      </c>
      <c r="K7" s="160">
        <f>'Input Data'!D13</f>
        <v>0</v>
      </c>
      <c r="L7" s="159" t="s">
        <v>220</v>
      </c>
      <c r="M7" s="871">
        <f>'Input Data'!F13</f>
        <v>0</v>
      </c>
      <c r="N7" s="872"/>
      <c r="O7" s="749">
        <f>'Input Data'!H13</f>
        <v>0</v>
      </c>
    </row>
    <row r="8" spans="1:15" ht="15.75" thickTop="1" x14ac:dyDescent="0.2">
      <c r="A8" s="902" t="s">
        <v>211</v>
      </c>
      <c r="B8" s="903"/>
      <c r="C8" s="869">
        <f>'Input Data'!F5</f>
        <v>0</v>
      </c>
      <c r="D8" s="870"/>
      <c r="E8" s="870"/>
      <c r="F8" s="870"/>
      <c r="G8" s="870"/>
      <c r="H8" s="155" t="s">
        <v>212</v>
      </c>
      <c r="I8" s="154">
        <f>'Input Data'!F6</f>
        <v>0</v>
      </c>
      <c r="J8" s="197" t="s">
        <v>219</v>
      </c>
      <c r="K8" s="131"/>
      <c r="L8" s="893">
        <f>'Input Data'!D5</f>
        <v>0</v>
      </c>
      <c r="M8" s="894"/>
      <c r="N8" s="894"/>
      <c r="O8" s="195"/>
    </row>
    <row r="9" spans="1:15" x14ac:dyDescent="0.2">
      <c r="A9" s="133" t="s">
        <v>128</v>
      </c>
      <c r="B9" s="115"/>
      <c r="C9" s="884">
        <f>'Input Data'!D14</f>
        <v>0</v>
      </c>
      <c r="D9" s="882"/>
      <c r="E9" s="882"/>
      <c r="F9" s="882"/>
      <c r="G9" s="882"/>
      <c r="H9" s="131" t="s">
        <v>240</v>
      </c>
      <c r="I9" s="290">
        <f>'Input Data'!F7</f>
        <v>0</v>
      </c>
      <c r="J9" s="197" t="s">
        <v>206</v>
      </c>
      <c r="K9" s="131"/>
      <c r="M9" s="987">
        <f>'Input Data'!$D$6</f>
        <v>0</v>
      </c>
      <c r="N9" s="986"/>
      <c r="O9" s="132"/>
    </row>
    <row r="10" spans="1:15" x14ac:dyDescent="0.2">
      <c r="A10" s="129" t="s">
        <v>200</v>
      </c>
      <c r="B10" s="188"/>
      <c r="C10" s="881">
        <f>'Input Data'!D15</f>
        <v>0</v>
      </c>
      <c r="D10" s="882"/>
      <c r="E10" s="882"/>
      <c r="F10" s="882"/>
      <c r="G10" s="882"/>
      <c r="H10" s="188"/>
      <c r="I10" s="130"/>
      <c r="J10" s="131" t="s">
        <v>20</v>
      </c>
      <c r="K10" s="115"/>
      <c r="L10" s="130"/>
      <c r="M10" s="130"/>
      <c r="N10" s="988">
        <f>'Input Data'!$D$20</f>
        <v>0</v>
      </c>
      <c r="O10" s="132"/>
    </row>
    <row r="11" spans="1:15" x14ac:dyDescent="0.2">
      <c r="A11" s="133" t="s">
        <v>134</v>
      </c>
      <c r="B11" s="115"/>
      <c r="C11" s="883">
        <f>'Input Data'!D21</f>
        <v>0</v>
      </c>
      <c r="D11" s="883"/>
      <c r="E11" s="883"/>
      <c r="F11" s="883"/>
      <c r="G11" s="883"/>
      <c r="H11" s="130"/>
      <c r="I11" s="130"/>
      <c r="J11" s="134" t="s">
        <v>135</v>
      </c>
      <c r="K11" s="115"/>
      <c r="L11" s="900" t="str">
        <f>IF('Input Data'!E23=1,"PRELIMINARY DESIGN",IF('Input Data'!E23=2,"DESIGN &amp; TENDER",IF('Input Data'!E23=3,"CONSTRUCTION",IF('Input Data'!E23=4,"COMPLETION"))))</f>
        <v>DESIGN &amp; TENDER</v>
      </c>
      <c r="M11" s="882"/>
      <c r="N11" s="882"/>
      <c r="O11" s="901"/>
    </row>
    <row r="12" spans="1:15" x14ac:dyDescent="0.2">
      <c r="A12" s="133" t="s">
        <v>37</v>
      </c>
      <c r="B12" s="115"/>
      <c r="C12" s="904">
        <f>'Input Data'!$D$16</f>
        <v>0</v>
      </c>
      <c r="D12" s="905"/>
      <c r="E12" s="905"/>
      <c r="F12" s="905"/>
      <c r="G12" s="905"/>
      <c r="H12" s="136"/>
      <c r="I12" s="136"/>
      <c r="J12" s="131" t="s">
        <v>23</v>
      </c>
      <c r="K12" s="115"/>
      <c r="L12" s="913">
        <f>'Input Data'!$D$22</f>
        <v>0</v>
      </c>
      <c r="M12" s="882"/>
      <c r="N12" s="130"/>
      <c r="O12" s="135"/>
    </row>
    <row r="13" spans="1:15" x14ac:dyDescent="0.2">
      <c r="A13" s="133" t="s">
        <v>38</v>
      </c>
      <c r="B13" s="115"/>
      <c r="C13" s="885" t="str">
        <f>'Input Data'!G18</f>
        <v xml:space="preserve"> No 27422 of 1 April 2005</v>
      </c>
      <c r="D13" s="886"/>
      <c r="E13" s="886"/>
      <c r="F13" s="886"/>
      <c r="G13" s="886"/>
      <c r="H13" s="137"/>
      <c r="I13" s="130"/>
      <c r="J13" s="906" t="s">
        <v>171</v>
      </c>
      <c r="K13" s="907"/>
      <c r="L13" s="911">
        <f>'Input Data'!D19</f>
        <v>0</v>
      </c>
      <c r="M13" s="911"/>
      <c r="N13" s="912"/>
      <c r="O13" s="132"/>
    </row>
    <row r="14" spans="1:15" ht="15.75" thickBot="1" x14ac:dyDescent="0.25">
      <c r="A14" s="138" t="s">
        <v>147</v>
      </c>
      <c r="B14" s="113"/>
      <c r="C14" s="879" t="str">
        <f>IF('Input Data'!$C$8="e","ENGINEERING PROJECT","USE OTHER INVOICE")</f>
        <v>ENGINEERING PROJECT</v>
      </c>
      <c r="D14" s="880"/>
      <c r="E14" s="880"/>
      <c r="F14" s="880"/>
      <c r="G14" s="880"/>
      <c r="H14" s="139"/>
      <c r="I14" s="128"/>
      <c r="J14" s="140" t="s">
        <v>136</v>
      </c>
      <c r="K14" s="113"/>
      <c r="L14" s="141" t="s">
        <v>201</v>
      </c>
      <c r="M14" s="908">
        <f>'Input Data'!D7</f>
        <v>0</v>
      </c>
      <c r="N14" s="909"/>
      <c r="O14" s="910"/>
    </row>
    <row r="15" spans="1:15" ht="21.75" customHeight="1" thickTop="1" x14ac:dyDescent="0.2">
      <c r="A15" s="917"/>
      <c r="B15" s="918"/>
      <c r="C15" s="918"/>
      <c r="D15" s="918"/>
      <c r="E15" s="918"/>
      <c r="F15" s="918"/>
      <c r="G15" s="918"/>
      <c r="H15" s="115"/>
      <c r="I15" s="116"/>
      <c r="J15" s="891" t="s">
        <v>169</v>
      </c>
      <c r="K15" s="892"/>
      <c r="L15" s="892"/>
      <c r="M15" s="892"/>
      <c r="N15" s="892"/>
      <c r="O15" s="716">
        <f>IF('Input Data'!$F$32=1,80%*'Input Data'!$H$37,'Input Data'!$H$37)</f>
        <v>0</v>
      </c>
    </row>
    <row r="16" spans="1:15" ht="24" customHeight="1" thickBot="1" x14ac:dyDescent="0.25">
      <c r="A16" s="850"/>
      <c r="B16" s="851"/>
      <c r="C16" s="851"/>
      <c r="D16" s="851"/>
      <c r="E16" s="851"/>
      <c r="F16" s="851"/>
      <c r="G16" s="851"/>
      <c r="H16" s="113"/>
      <c r="I16" s="114"/>
      <c r="J16" s="898" t="s">
        <v>148</v>
      </c>
      <c r="K16" s="899"/>
      <c r="L16" s="899"/>
      <c r="M16" s="899"/>
      <c r="N16" s="899"/>
      <c r="O16" s="734">
        <f>IF('Input Data'!$F$32=1,80%*'Input Data'!$H$39,'Input Data'!$H$39)</f>
        <v>0</v>
      </c>
    </row>
    <row r="17" spans="1:15" ht="15.75" thickTop="1" x14ac:dyDescent="0.2">
      <c r="A17" s="311" t="s">
        <v>34</v>
      </c>
      <c r="B17" s="164"/>
      <c r="C17" s="174"/>
      <c r="D17" s="173"/>
      <c r="E17" s="173"/>
      <c r="F17" s="173"/>
      <c r="G17" s="198"/>
      <c r="H17" s="199"/>
      <c r="I17" s="200">
        <f>IF('Input Data'!C8="e",IF('Input Data'!$C$17=1,VLOOKUP($O$15,SCALE_2003E,3),IF('Input Data'!$C$17=2,VLOOKUP($O$15,SCALE_2004E,3),IF('Input Data'!$C$17=3,VLOOKUP($O$15,SCALE_2005E,3),IF('Input Data'!$C$17=4,VLOOKUP($O$15,SCALE_2006E,3))))),0)</f>
        <v>0</v>
      </c>
      <c r="J17" s="201" t="s">
        <v>137</v>
      </c>
      <c r="K17" s="202">
        <f>IF('Input Data'!C8="e",IF('Input Data'!$C$17=1,VLOOKUP($O$15,SCALE_2003E,4),IF('Input Data'!$C$17=2,VLOOKUP($O$15,SCALE_2004E,4),IF('Input Data'!$C$17=3,VLOOKUP($O$15,SCALE_2005E,4),IF('Input Data'!$C$17=4,VLOOKUP($O$15,SCALE_2006E,4))))),0)</f>
        <v>0.125</v>
      </c>
      <c r="L17" s="203" t="s">
        <v>1</v>
      </c>
      <c r="M17" s="204">
        <f>IF('Input Data'!C8="e",O15-(IF('Input Data'!C17=1,VLOOKUP($O$15,SCALE_2003E,1),IF('Input Data'!C17=2,VLOOKUP($O$15,SCALE_2004E,1),IF('Input Data'!$C$17=3,VLOOKUP($O$15,SCALE_2005E,1),IF('Input Data'!$C$17=4,VLOOKUP($O$15,SCALE_2006E,1)))))),0)</f>
        <v>0</v>
      </c>
      <c r="N17" s="203" t="s">
        <v>3</v>
      </c>
      <c r="O17" s="735">
        <f>IF('Input Data'!H37&gt;'Input Data'!H30,(I17+K17*M17),0)</f>
        <v>0</v>
      </c>
    </row>
    <row r="18" spans="1:15" ht="15.75" thickBot="1" x14ac:dyDescent="0.25">
      <c r="A18" s="172"/>
      <c r="B18" s="164"/>
      <c r="C18" s="174"/>
      <c r="D18" s="175"/>
      <c r="E18" s="175"/>
      <c r="F18" s="175"/>
      <c r="G18" s="174"/>
      <c r="H18" s="174"/>
      <c r="I18" s="205"/>
      <c r="J18" s="200"/>
      <c r="K18" s="202"/>
      <c r="L18" s="200"/>
      <c r="M18" s="200"/>
      <c r="N18" s="200"/>
      <c r="O18" s="736"/>
    </row>
    <row r="19" spans="1:15" x14ac:dyDescent="0.2">
      <c r="A19" s="172"/>
      <c r="B19" s="164"/>
      <c r="C19" s="164"/>
      <c r="D19" s="164"/>
      <c r="E19" s="164"/>
      <c r="F19" s="164"/>
      <c r="G19" s="174"/>
      <c r="H19" s="199"/>
      <c r="I19" s="200"/>
      <c r="J19" s="200"/>
      <c r="K19" s="202"/>
      <c r="L19" s="206"/>
      <c r="M19" s="200"/>
      <c r="N19" s="203"/>
      <c r="O19" s="735">
        <f>O17</f>
        <v>0</v>
      </c>
    </row>
    <row r="20" spans="1:15" ht="7.5" customHeight="1" thickBot="1" x14ac:dyDescent="0.25">
      <c r="A20" s="207"/>
      <c r="B20" s="177"/>
      <c r="C20" s="208"/>
      <c r="D20" s="209"/>
      <c r="E20" s="209"/>
      <c r="F20" s="209"/>
      <c r="G20" s="210"/>
      <c r="H20" s="211"/>
      <c r="I20" s="212"/>
      <c r="J20" s="212"/>
      <c r="K20" s="212"/>
      <c r="L20" s="212"/>
      <c r="M20" s="212"/>
      <c r="N20" s="212"/>
      <c r="O20" s="737"/>
    </row>
    <row r="21" spans="1:15" ht="18.75" thickTop="1" x14ac:dyDescent="0.2">
      <c r="A21" s="265" t="s">
        <v>181</v>
      </c>
      <c r="B21" s="213"/>
      <c r="C21" s="213"/>
      <c r="D21" s="213"/>
      <c r="E21" s="213"/>
      <c r="F21" s="213"/>
      <c r="G21" s="213"/>
      <c r="H21" s="213"/>
      <c r="I21" s="213"/>
      <c r="J21" s="213"/>
      <c r="K21" s="213"/>
      <c r="L21" s="213"/>
      <c r="M21" s="213"/>
      <c r="N21" s="213"/>
      <c r="O21" s="735"/>
    </row>
    <row r="22" spans="1:15" ht="24" customHeight="1" thickBot="1" x14ac:dyDescent="0.25">
      <c r="A22" s="914" t="s">
        <v>227</v>
      </c>
      <c r="B22" s="915"/>
      <c r="C22" s="915"/>
      <c r="D22" s="915"/>
      <c r="E22" s="915"/>
      <c r="F22" s="164"/>
      <c r="G22" s="192"/>
      <c r="H22" s="173"/>
      <c r="I22" s="713">
        <f>IF('Input Data'!$E$23=1,Scales!$G$23,IF('Input Data'!$E$23=2,Scales!$G$24,0.6))</f>
        <v>0.48</v>
      </c>
      <c r="J22" s="203" t="s">
        <v>2</v>
      </c>
      <c r="K22" s="55">
        <f>'Input Data'!H33</f>
        <v>0</v>
      </c>
      <c r="L22" s="206" t="s">
        <v>28</v>
      </c>
      <c r="M22" s="200">
        <f>$O$19</f>
        <v>0</v>
      </c>
      <c r="N22" s="205"/>
      <c r="O22" s="717">
        <f>IF('Input Data'!D25="y",0,IF(K23=0,0,(I22*K22/K23*M22)))</f>
        <v>0</v>
      </c>
    </row>
    <row r="23" spans="1:15" ht="20.25" customHeight="1" x14ac:dyDescent="0.2">
      <c r="A23" s="916"/>
      <c r="B23" s="915"/>
      <c r="C23" s="915"/>
      <c r="D23" s="915"/>
      <c r="E23" s="915"/>
      <c r="F23" s="164"/>
      <c r="G23" s="214"/>
      <c r="H23" s="175"/>
      <c r="I23" s="165"/>
      <c r="J23" s="200"/>
      <c r="K23" s="50">
        <f>'Input Data'!$H$37</f>
        <v>0</v>
      </c>
      <c r="L23" s="206"/>
      <c r="M23" s="200"/>
      <c r="N23" s="205"/>
      <c r="O23" s="717"/>
    </row>
    <row r="24" spans="1:15" ht="9" customHeight="1" x14ac:dyDescent="0.2">
      <c r="A24" s="162"/>
      <c r="B24" s="163"/>
      <c r="C24" s="164"/>
      <c r="D24" s="164"/>
      <c r="E24" s="164"/>
      <c r="F24" s="164"/>
      <c r="G24" s="167"/>
      <c r="H24" s="176"/>
      <c r="I24" s="215"/>
      <c r="J24" s="216"/>
      <c r="K24" s="52"/>
      <c r="L24" s="217"/>
      <c r="M24" s="216"/>
      <c r="N24" s="216"/>
      <c r="O24" s="719"/>
    </row>
    <row r="25" spans="1:15" ht="15.75" thickBot="1" x14ac:dyDescent="0.25">
      <c r="A25" s="856" t="s">
        <v>228</v>
      </c>
      <c r="B25" s="857"/>
      <c r="C25" s="858"/>
      <c r="D25" s="858"/>
      <c r="E25" s="165"/>
      <c r="F25" s="190"/>
      <c r="G25" s="167">
        <f>IF('Input Data'!$H$34&gt;0,1.25,0)</f>
        <v>0</v>
      </c>
      <c r="H25" s="173" t="s">
        <v>1</v>
      </c>
      <c r="I25" s="713">
        <f>IF('Input Data'!$E$23=1,Scales!$G$23,IF('Input Data'!$E$23=2,Scales!$G$24,0.6))</f>
        <v>0.48</v>
      </c>
      <c r="J25" s="203" t="s">
        <v>2</v>
      </c>
      <c r="K25" s="55">
        <f>'Input Data'!H34</f>
        <v>0</v>
      </c>
      <c r="L25" s="206" t="s">
        <v>28</v>
      </c>
      <c r="M25" s="200">
        <f>$O$19</f>
        <v>0</v>
      </c>
      <c r="N25" s="200"/>
      <c r="O25" s="717">
        <f>IF('Input Data'!D25="y",0,IF(K26=0,0,(G25*I25*K25/K26*M25)))</f>
        <v>0</v>
      </c>
    </row>
    <row r="26" spans="1:15" ht="15.75" customHeight="1" x14ac:dyDescent="0.2">
      <c r="A26" s="859"/>
      <c r="B26" s="860"/>
      <c r="C26" s="860"/>
      <c r="D26" s="860"/>
      <c r="E26" s="164"/>
      <c r="F26" s="164"/>
      <c r="G26" s="167"/>
      <c r="H26" s="176"/>
      <c r="I26" s="215"/>
      <c r="J26" s="216"/>
      <c r="K26" s="50">
        <f>'Input Data'!$H$37</f>
        <v>0</v>
      </c>
      <c r="L26" s="217"/>
      <c r="M26" s="216"/>
      <c r="N26" s="216"/>
      <c r="O26" s="719"/>
    </row>
    <row r="27" spans="1:15" ht="8.25" customHeight="1" x14ac:dyDescent="0.2">
      <c r="A27" s="87"/>
      <c r="B27" s="88"/>
      <c r="C27" s="88"/>
      <c r="D27" s="88"/>
      <c r="E27" s="164"/>
      <c r="F27" s="164"/>
      <c r="G27" s="167"/>
      <c r="H27" s="176"/>
      <c r="I27" s="165"/>
      <c r="J27" s="203"/>
      <c r="K27" s="56"/>
      <c r="L27" s="217"/>
      <c r="M27" s="218"/>
      <c r="N27" s="216"/>
      <c r="O27" s="719"/>
    </row>
    <row r="28" spans="1:15" ht="15.75" thickBot="1" x14ac:dyDescent="0.25">
      <c r="A28" s="852" t="s">
        <v>161</v>
      </c>
      <c r="B28" s="853"/>
      <c r="C28" s="853"/>
      <c r="D28" s="853"/>
      <c r="E28" s="164"/>
      <c r="F28" s="164"/>
      <c r="G28" s="167">
        <f>IF('Input Data'!$H$35&gt;0,0.25,0)</f>
        <v>0</v>
      </c>
      <c r="H28" s="176"/>
      <c r="I28" s="713">
        <f>IF('Input Data'!$E$23=1,Scales!$G$23,IF('Input Data'!$E$23=2,Scales!$G$24,0.6))</f>
        <v>0.48</v>
      </c>
      <c r="J28" s="203" t="s">
        <v>2</v>
      </c>
      <c r="K28" s="55">
        <f>'Input Data'!H35</f>
        <v>0</v>
      </c>
      <c r="L28" s="217" t="s">
        <v>28</v>
      </c>
      <c r="M28" s="200">
        <f>$O$19</f>
        <v>0</v>
      </c>
      <c r="N28" s="173"/>
      <c r="O28" s="717">
        <f>IF('Input Data'!D25="y",0,IF(K29=0,0,(G28*I28*K28/K29*M28)))</f>
        <v>0</v>
      </c>
    </row>
    <row r="29" spans="1:15" ht="14.25" customHeight="1" x14ac:dyDescent="0.2">
      <c r="A29" s="854"/>
      <c r="B29" s="855"/>
      <c r="C29" s="855"/>
      <c r="D29" s="855"/>
      <c r="E29" s="164"/>
      <c r="F29" s="164"/>
      <c r="G29" s="167"/>
      <c r="H29" s="176"/>
      <c r="I29" s="165"/>
      <c r="J29" s="203"/>
      <c r="K29" s="50">
        <f>'Input Data'!$H$37</f>
        <v>0</v>
      </c>
      <c r="L29" s="217"/>
      <c r="M29" s="218"/>
      <c r="N29" s="216"/>
      <c r="O29" s="719"/>
    </row>
    <row r="30" spans="1:15" ht="10.5" customHeight="1" x14ac:dyDescent="0.2">
      <c r="A30" s="166"/>
      <c r="B30" s="163"/>
      <c r="C30" s="164"/>
      <c r="D30" s="164"/>
      <c r="E30" s="164"/>
      <c r="F30" s="164"/>
      <c r="G30" s="167"/>
      <c r="H30" s="176"/>
      <c r="I30" s="165"/>
      <c r="J30" s="203"/>
      <c r="K30" s="56"/>
      <c r="L30" s="217"/>
      <c r="M30" s="218"/>
      <c r="N30" s="216"/>
      <c r="O30" s="719"/>
    </row>
    <row r="31" spans="1:15" ht="15.75" thickBot="1" x14ac:dyDescent="0.25">
      <c r="A31" s="852" t="s">
        <v>233</v>
      </c>
      <c r="B31" s="853"/>
      <c r="C31" s="853"/>
      <c r="D31" s="853"/>
      <c r="E31" s="167">
        <f>IF('Input Data'!$H$36&gt;0,0.25,0)</f>
        <v>0</v>
      </c>
      <c r="F31" s="173" t="s">
        <v>1</v>
      </c>
      <c r="G31" s="167">
        <f>IF('Input Data'!$H$36&gt;0,1.25,0)</f>
        <v>0</v>
      </c>
      <c r="H31" s="173" t="s">
        <v>1</v>
      </c>
      <c r="I31" s="713">
        <f>IF('Input Data'!$E$23=1,Scales!$G$23,IF('Input Data'!$E$23=2,Scales!$G$24,0.6))</f>
        <v>0.48</v>
      </c>
      <c r="J31" s="203" t="s">
        <v>2</v>
      </c>
      <c r="K31" s="55">
        <f>'Input Data'!H36</f>
        <v>0</v>
      </c>
      <c r="L31" s="173" t="s">
        <v>1</v>
      </c>
      <c r="M31" s="200">
        <f>$O$19</f>
        <v>0</v>
      </c>
      <c r="N31" s="216"/>
      <c r="O31" s="717">
        <f>IF('Input Data'!D25="y",0,IF(K32=0,0,(E31*G31*I31*K31/K32*M31)))</f>
        <v>0</v>
      </c>
    </row>
    <row r="32" spans="1:15" x14ac:dyDescent="0.2">
      <c r="A32" s="854"/>
      <c r="B32" s="855"/>
      <c r="C32" s="855"/>
      <c r="D32" s="855"/>
      <c r="E32" s="161"/>
      <c r="F32" s="161"/>
      <c r="G32" s="167"/>
      <c r="H32" s="176"/>
      <c r="I32" s="165"/>
      <c r="J32" s="216"/>
      <c r="K32" s="50">
        <f>'Input Data'!$H$37</f>
        <v>0</v>
      </c>
      <c r="L32" s="217"/>
      <c r="M32" s="216"/>
      <c r="N32" s="216"/>
      <c r="O32" s="724"/>
    </row>
    <row r="33" spans="1:16" ht="8.25" customHeight="1" x14ac:dyDescent="0.2">
      <c r="A33" s="168"/>
      <c r="B33" s="169"/>
      <c r="C33" s="169"/>
      <c r="D33" s="169"/>
      <c r="E33" s="169"/>
      <c r="F33" s="169"/>
      <c r="G33" s="169"/>
      <c r="H33" s="169"/>
      <c r="I33" s="219"/>
      <c r="J33" s="219"/>
      <c r="K33" s="220"/>
      <c r="L33" s="220"/>
      <c r="M33" s="220"/>
      <c r="N33" s="220"/>
      <c r="O33" s="738"/>
      <c r="P33" s="64"/>
    </row>
    <row r="34" spans="1:16" x14ac:dyDescent="0.2">
      <c r="A34" s="183" t="s">
        <v>243</v>
      </c>
      <c r="B34" s="163"/>
      <c r="C34" s="164"/>
      <c r="D34" s="164"/>
      <c r="E34" s="164"/>
      <c r="F34" s="164"/>
      <c r="G34" s="221">
        <f>IF('Input Data'!$E$23=1,1,IF('Input Data'!$E$23&lt;4,'Input Data'!$D$24,1))</f>
        <v>0.7</v>
      </c>
      <c r="H34" s="173" t="s">
        <v>1</v>
      </c>
      <c r="I34" s="221">
        <f>IF('Input Data'!$E$28="y",0.07,0)</f>
        <v>0</v>
      </c>
      <c r="J34" s="173" t="s">
        <v>1</v>
      </c>
      <c r="K34" s="713">
        <f>IF('Input Data'!$E$23=1,Scales!$G$23,IF('Input Data'!$E$23=2,Scales!$G$24,0.6))</f>
        <v>0.48</v>
      </c>
      <c r="L34" s="206" t="s">
        <v>28</v>
      </c>
      <c r="M34" s="200">
        <f>O17</f>
        <v>0</v>
      </c>
      <c r="N34" s="203" t="s">
        <v>3</v>
      </c>
      <c r="O34" s="724">
        <f>IF('Input Data'!E28="Y",(G34*I34*K34*M34),0)</f>
        <v>0</v>
      </c>
      <c r="P34" s="64"/>
    </row>
    <row r="35" spans="1:16" x14ac:dyDescent="0.2">
      <c r="A35" s="166"/>
      <c r="B35" s="163"/>
      <c r="C35" s="164"/>
      <c r="D35" s="164"/>
      <c r="E35" s="164"/>
      <c r="F35" s="164"/>
      <c r="G35" s="221"/>
      <c r="H35" s="164"/>
      <c r="I35" s="221"/>
      <c r="J35" s="173"/>
      <c r="K35" s="221"/>
      <c r="L35" s="203"/>
      <c r="M35" s="200"/>
      <c r="N35" s="203"/>
      <c r="O35" s="724"/>
      <c r="P35" s="64"/>
    </row>
    <row r="36" spans="1:16" x14ac:dyDescent="0.2">
      <c r="A36" s="183" t="s">
        <v>35</v>
      </c>
      <c r="B36" s="163"/>
      <c r="C36" s="164"/>
      <c r="D36" s="164"/>
      <c r="E36" s="164"/>
      <c r="F36" s="164"/>
      <c r="G36" s="221">
        <f>IF('Input Data'!$E$23=1,1,IF('Input Data'!$E$23&lt;4,'Input Data'!$D$24,1))</f>
        <v>0.7</v>
      </c>
      <c r="H36" s="173" t="s">
        <v>1</v>
      </c>
      <c r="I36" s="215">
        <f>IF('Input Data'!$E$27="y",0.01,0)</f>
        <v>0</v>
      </c>
      <c r="J36" s="173" t="s">
        <v>1</v>
      </c>
      <c r="K36" s="713">
        <f>IF('Input Data'!$E$23=1,Scales!$G$23,IF('Input Data'!$E$23=2,Scales!$G$24,0.6))</f>
        <v>0.48</v>
      </c>
      <c r="L36" s="206" t="s">
        <v>28</v>
      </c>
      <c r="M36" s="216">
        <f>O16</f>
        <v>0</v>
      </c>
      <c r="N36" s="203" t="s">
        <v>3</v>
      </c>
      <c r="O36" s="724">
        <f>IF('Input Data'!$C$8="e",G36*I36*K36*M36,0)</f>
        <v>0</v>
      </c>
      <c r="P36" s="64"/>
    </row>
    <row r="37" spans="1:16" ht="8.25" customHeight="1" thickBot="1" x14ac:dyDescent="0.25">
      <c r="A37" s="166"/>
      <c r="B37" s="163"/>
      <c r="C37" s="164"/>
      <c r="D37" s="164"/>
      <c r="E37" s="164"/>
      <c r="F37" s="164"/>
      <c r="G37" s="164"/>
      <c r="H37" s="164"/>
      <c r="I37" s="215"/>
      <c r="J37" s="173"/>
      <c r="K37" s="165"/>
      <c r="L37" s="203"/>
      <c r="M37" s="216"/>
      <c r="N37" s="203"/>
      <c r="O37" s="725"/>
      <c r="P37" s="64"/>
    </row>
    <row r="38" spans="1:16" ht="15.75" thickBot="1" x14ac:dyDescent="0.25">
      <c r="A38" s="170"/>
      <c r="B38" s="171"/>
      <c r="C38" s="171"/>
      <c r="D38" s="171"/>
      <c r="E38" s="171"/>
      <c r="F38" s="171"/>
      <c r="G38" s="222"/>
      <c r="H38" s="222" t="s">
        <v>162</v>
      </c>
      <c r="I38" s="223"/>
      <c r="J38" s="224"/>
      <c r="K38" s="225"/>
      <c r="L38" s="223"/>
      <c r="M38" s="223"/>
      <c r="N38" s="223"/>
      <c r="O38" s="739">
        <f>IF('Input Data'!C8="e",SUM(O22:O37),0)</f>
        <v>0</v>
      </c>
      <c r="P38" s="64"/>
    </row>
    <row r="39" spans="1:16" ht="16.149999999999999" customHeight="1" thickTop="1" x14ac:dyDescent="0.2">
      <c r="A39" s="266" t="s">
        <v>139</v>
      </c>
      <c r="B39" s="163"/>
      <c r="C39" s="163"/>
      <c r="D39" s="163"/>
      <c r="E39" s="163"/>
      <c r="F39" s="163"/>
      <c r="G39" s="163"/>
      <c r="H39" s="163"/>
      <c r="I39" s="163"/>
      <c r="J39" s="163"/>
      <c r="K39" s="163"/>
      <c r="L39" s="163"/>
      <c r="M39" s="226"/>
      <c r="N39" s="163"/>
      <c r="O39" s="724"/>
    </row>
    <row r="40" spans="1:16" ht="15.75" thickBot="1" x14ac:dyDescent="0.25">
      <c r="A40" s="914" t="s">
        <v>229</v>
      </c>
      <c r="B40" s="915"/>
      <c r="C40" s="915"/>
      <c r="D40" s="173"/>
      <c r="E40" s="173"/>
      <c r="F40" s="173"/>
      <c r="G40" s="164"/>
      <c r="H40" s="164"/>
      <c r="I40" s="165">
        <f>IF('Input Data'!$E$23&lt;3,0,IF('Input Data'!$E$23=3,0.35,IF('Input Data'!$E$23=4,0.4)))</f>
        <v>0</v>
      </c>
      <c r="J40" s="199" t="s">
        <v>2</v>
      </c>
      <c r="K40" s="227">
        <f>'Input Data'!H42</f>
        <v>0</v>
      </c>
      <c r="L40" s="206" t="s">
        <v>28</v>
      </c>
      <c r="M40" s="204">
        <f>O19</f>
        <v>0</v>
      </c>
      <c r="N40" s="200"/>
      <c r="O40" s="735">
        <f>IF(K41=0,0,(I40*K40/K41*M40))</f>
        <v>0</v>
      </c>
    </row>
    <row r="41" spans="1:16" x14ac:dyDescent="0.2">
      <c r="A41" s="916"/>
      <c r="B41" s="915"/>
      <c r="C41" s="915"/>
      <c r="D41" s="175"/>
      <c r="E41" s="175"/>
      <c r="F41" s="175"/>
      <c r="G41" s="164"/>
      <c r="H41" s="164"/>
      <c r="I41" s="165"/>
      <c r="J41" s="174"/>
      <c r="K41" s="50">
        <f>IF('Input Data'!$E$23&lt;4,'Input Data'!$H$37,'Input Data'!$H$44)</f>
        <v>0</v>
      </c>
      <c r="L41" s="206"/>
      <c r="M41" s="200"/>
      <c r="N41" s="200"/>
      <c r="O41" s="735"/>
    </row>
    <row r="42" spans="1:16" ht="8.25" customHeight="1" x14ac:dyDescent="0.2">
      <c r="A42" s="172"/>
      <c r="B42" s="164"/>
      <c r="C42" s="174"/>
      <c r="D42" s="175"/>
      <c r="E42" s="175"/>
      <c r="F42" s="175"/>
      <c r="G42" s="164"/>
      <c r="H42" s="164"/>
      <c r="I42" s="165"/>
      <c r="J42" s="174"/>
      <c r="K42" s="200"/>
      <c r="L42" s="206"/>
      <c r="M42" s="200"/>
      <c r="N42" s="200"/>
      <c r="O42" s="735"/>
    </row>
    <row r="43" spans="1:16" ht="15.75" customHeight="1" thickBot="1" x14ac:dyDescent="0.25">
      <c r="A43" s="856" t="s">
        <v>228</v>
      </c>
      <c r="B43" s="857"/>
      <c r="C43" s="858"/>
      <c r="D43" s="173"/>
      <c r="E43" s="173"/>
      <c r="F43" s="173"/>
      <c r="G43" s="167">
        <f>IF('Input Data'!$H$43&gt;0,1.25,0)</f>
        <v>0</v>
      </c>
      <c r="H43" s="164" t="s">
        <v>28</v>
      </c>
      <c r="I43" s="165">
        <f>IF('Input Data'!$E$23&lt;3,0,IF('Input Data'!$E$23=3,0.35,IF('Input Data'!$E$23=4,0.4)))</f>
        <v>0</v>
      </c>
      <c r="J43" s="199" t="s">
        <v>2</v>
      </c>
      <c r="K43" s="227">
        <f>'Input Data'!H43</f>
        <v>0</v>
      </c>
      <c r="L43" s="206" t="s">
        <v>28</v>
      </c>
      <c r="M43" s="200">
        <f>O19</f>
        <v>0</v>
      </c>
      <c r="N43" s="203"/>
      <c r="O43" s="735">
        <f>IF(K44=0,0,(G43*I43*K43/K44*M43))</f>
        <v>0</v>
      </c>
    </row>
    <row r="44" spans="1:16" x14ac:dyDescent="0.2">
      <c r="A44" s="916"/>
      <c r="B44" s="915"/>
      <c r="C44" s="915"/>
      <c r="D44" s="176"/>
      <c r="E44" s="176"/>
      <c r="F44" s="176"/>
      <c r="G44" s="164"/>
      <c r="H44" s="164"/>
      <c r="I44" s="215"/>
      <c r="J44" s="163"/>
      <c r="K44" s="50">
        <f>IF('Input Data'!$E$23&lt;4,'Input Data'!$H$37,'Input Data'!$H$44)</f>
        <v>0</v>
      </c>
      <c r="L44" s="217"/>
      <c r="M44" s="216"/>
      <c r="N44" s="216"/>
      <c r="O44" s="724"/>
    </row>
    <row r="45" spans="1:16" ht="9" customHeight="1" x14ac:dyDescent="0.2">
      <c r="A45" s="168"/>
      <c r="B45" s="177"/>
      <c r="C45" s="177"/>
      <c r="D45" s="177"/>
      <c r="E45" s="177"/>
      <c r="F45" s="177"/>
      <c r="G45" s="177"/>
      <c r="H45" s="177"/>
      <c r="I45" s="228"/>
      <c r="J45" s="177"/>
      <c r="K45" s="229"/>
      <c r="L45" s="230"/>
      <c r="M45" s="229"/>
      <c r="N45" s="229"/>
      <c r="O45" s="738"/>
    </row>
    <row r="46" spans="1:16" ht="12.75" customHeight="1" x14ac:dyDescent="0.2">
      <c r="A46" s="183" t="s">
        <v>243</v>
      </c>
      <c r="B46" s="163"/>
      <c r="C46" s="164"/>
      <c r="D46" s="164"/>
      <c r="E46" s="164"/>
      <c r="F46" s="164"/>
      <c r="G46" s="221">
        <f>IF('Input Data'!$E$23&gt;2,'Input Data'!$H$44/'Input Data'!$H$37,0)</f>
        <v>0</v>
      </c>
      <c r="H46" s="173" t="s">
        <v>1</v>
      </c>
      <c r="I46" s="221">
        <f>IF('Input Data'!$E$28="y",0.07,0)</f>
        <v>0</v>
      </c>
      <c r="J46" s="173" t="s">
        <v>1</v>
      </c>
      <c r="K46" s="165">
        <f>IF('Input Data'!$E$23&lt;3,0,IF('Input Data'!$E$23=3,0.35,IF('Input Data'!$E$23=4,0.4)))</f>
        <v>0</v>
      </c>
      <c r="L46" s="206" t="s">
        <v>28</v>
      </c>
      <c r="M46" s="200">
        <f>O17</f>
        <v>0</v>
      </c>
      <c r="N46" s="203" t="s">
        <v>3</v>
      </c>
      <c r="O46" s="724">
        <f>G46*I46*K46*M46</f>
        <v>0</v>
      </c>
    </row>
    <row r="47" spans="1:16" ht="15.75" customHeight="1" x14ac:dyDescent="0.2">
      <c r="A47" s="166"/>
      <c r="B47" s="163"/>
      <c r="C47" s="164"/>
      <c r="D47" s="164"/>
      <c r="E47" s="164"/>
      <c r="F47" s="164"/>
      <c r="G47" s="221"/>
      <c r="H47" s="164"/>
      <c r="I47" s="221"/>
      <c r="J47" s="173"/>
      <c r="K47" s="221"/>
      <c r="L47" s="206"/>
      <c r="M47" s="200"/>
      <c r="N47" s="203"/>
      <c r="O47" s="724"/>
    </row>
    <row r="48" spans="1:16" x14ac:dyDescent="0.2">
      <c r="A48" s="183" t="s">
        <v>35</v>
      </c>
      <c r="B48" s="163"/>
      <c r="C48" s="164"/>
      <c r="D48" s="164"/>
      <c r="E48" s="164"/>
      <c r="F48" s="164"/>
      <c r="G48" s="221">
        <f>IF('Input Data'!$E$23&gt;2,'Input Data'!$H$45/'Input Data'!$H$39,0)</f>
        <v>0</v>
      </c>
      <c r="H48" s="173" t="s">
        <v>1</v>
      </c>
      <c r="I48" s="215">
        <f>IF('Input Data'!$E$27="y",0.01,0)</f>
        <v>0</v>
      </c>
      <c r="J48" s="173" t="s">
        <v>1</v>
      </c>
      <c r="K48" s="165">
        <f>IF('Input Data'!$E$23&lt;3,0,IF('Input Data'!$E$23=3,0.35,IF('Input Data'!$E$23=4,0.4)))</f>
        <v>0</v>
      </c>
      <c r="L48" s="206" t="s">
        <v>28</v>
      </c>
      <c r="M48" s="216">
        <f>O16</f>
        <v>0</v>
      </c>
      <c r="N48" s="203" t="s">
        <v>3</v>
      </c>
      <c r="O48" s="724">
        <f>IF('Input Data'!$C$8="e",G48*I48*K48*M48,0)</f>
        <v>0</v>
      </c>
    </row>
    <row r="49" spans="1:15" ht="9.75" customHeight="1" thickBot="1" x14ac:dyDescent="0.25">
      <c r="A49" s="166"/>
      <c r="B49" s="163"/>
      <c r="C49" s="164"/>
      <c r="D49" s="164"/>
      <c r="E49" s="164"/>
      <c r="F49" s="164"/>
      <c r="G49" s="164"/>
      <c r="H49" s="164"/>
      <c r="I49" s="167"/>
      <c r="J49" s="173"/>
      <c r="K49" s="200"/>
      <c r="L49" s="203"/>
      <c r="M49" s="216"/>
      <c r="N49" s="203"/>
      <c r="O49" s="725"/>
    </row>
    <row r="50" spans="1:15" ht="15.75" thickBot="1" x14ac:dyDescent="0.25">
      <c r="A50" s="178"/>
      <c r="B50" s="179"/>
      <c r="C50" s="179"/>
      <c r="D50" s="180"/>
      <c r="E50" s="180"/>
      <c r="F50" s="180"/>
      <c r="G50" s="231"/>
      <c r="H50" s="232"/>
      <c r="I50" s="233" t="s">
        <v>140</v>
      </c>
      <c r="J50" s="234"/>
      <c r="K50" s="235"/>
      <c r="L50" s="235"/>
      <c r="M50" s="235"/>
      <c r="N50" s="235"/>
      <c r="O50" s="740">
        <f>IF( 'Input Data'!C8="e",IF('Input Data'!D23&lt;3,0,SUM(O40:O49)),0)</f>
        <v>0</v>
      </c>
    </row>
    <row r="51" spans="1:15" ht="15.75" thickBot="1" x14ac:dyDescent="0.25">
      <c r="A51" s="269"/>
      <c r="B51" s="270"/>
      <c r="C51" s="270"/>
      <c r="D51" s="270"/>
      <c r="E51" s="270"/>
      <c r="F51" s="270"/>
      <c r="G51" s="270"/>
      <c r="H51" s="270"/>
      <c r="I51" s="271" t="s">
        <v>24</v>
      </c>
      <c r="J51" s="270"/>
      <c r="K51" s="270"/>
      <c r="L51" s="270"/>
      <c r="M51" s="270"/>
      <c r="N51" s="270"/>
      <c r="O51" s="741">
        <f>O38+O50</f>
        <v>0</v>
      </c>
    </row>
    <row r="52" spans="1:15" ht="18.75" thickTop="1" x14ac:dyDescent="0.2">
      <c r="A52" s="266" t="s">
        <v>225</v>
      </c>
      <c r="B52" s="163"/>
      <c r="C52" s="163"/>
      <c r="D52" s="163"/>
      <c r="E52" s="163"/>
      <c r="F52" s="163"/>
      <c r="G52" s="163"/>
      <c r="H52" s="267"/>
      <c r="I52" s="268"/>
      <c r="J52" s="238"/>
      <c r="K52" s="163"/>
      <c r="L52" s="244"/>
      <c r="M52" s="163"/>
      <c r="N52" s="244"/>
      <c r="O52" s="724"/>
    </row>
    <row r="53" spans="1:15" ht="15.6" customHeight="1" x14ac:dyDescent="0.2">
      <c r="A53" s="182" t="s">
        <v>234</v>
      </c>
      <c r="B53" s="181"/>
      <c r="C53" s="181"/>
      <c r="D53" s="181"/>
      <c r="E53" s="181"/>
      <c r="F53" s="181"/>
      <c r="G53" s="181"/>
      <c r="H53" s="163"/>
      <c r="I53" s="237" t="s">
        <v>142</v>
      </c>
      <c r="J53" s="238"/>
      <c r="K53" s="239" t="s">
        <v>7</v>
      </c>
      <c r="L53" s="163"/>
      <c r="M53" s="239" t="s">
        <v>138</v>
      </c>
      <c r="N53" s="240" t="s">
        <v>131</v>
      </c>
      <c r="O53" s="724">
        <f>'Time Based'!H21</f>
        <v>0</v>
      </c>
    </row>
    <row r="54" spans="1:15" ht="15.6" customHeight="1" x14ac:dyDescent="0.2">
      <c r="A54" s="166" t="s">
        <v>141</v>
      </c>
      <c r="B54" s="163"/>
      <c r="C54" s="192"/>
      <c r="D54" s="192"/>
      <c r="E54" s="215">
        <f>IF('Input Data'!E29="Y",0.03,0)</f>
        <v>0</v>
      </c>
      <c r="F54" s="173" t="s">
        <v>1</v>
      </c>
      <c r="G54" s="198">
        <f>IF('Input Data'!$E$29="y",IF('Input Data'!$E$23=1,Scales!$G$23,IF('Input Data'!$E$23=2,Scales!$G$24,IF('Input Data'!$E$23=3,0.95,IF('Input Data'!$E$23=4,1)))),0)</f>
        <v>0</v>
      </c>
      <c r="H54" s="199" t="s">
        <v>2</v>
      </c>
      <c r="I54" s="241">
        <f>$O$17</f>
        <v>0</v>
      </c>
      <c r="J54" s="242" t="s">
        <v>131</v>
      </c>
      <c r="K54" s="243">
        <f>IF('Input Data'!E29="y",E54*G54*I54,0)</f>
        <v>0</v>
      </c>
      <c r="L54" s="163"/>
      <c r="M54" s="239" t="s">
        <v>138</v>
      </c>
      <c r="N54" s="240" t="s">
        <v>131</v>
      </c>
      <c r="O54" s="724">
        <f>IF('Time Based'!$H$37&lt;$K$54,'Time Based'!$H$37,$K$54)</f>
        <v>0</v>
      </c>
    </row>
    <row r="55" spans="1:15" ht="15.6" customHeight="1" x14ac:dyDescent="0.2">
      <c r="A55" s="166" t="s">
        <v>150</v>
      </c>
      <c r="B55" s="163"/>
      <c r="C55" s="215"/>
      <c r="D55" s="173"/>
      <c r="E55" s="173"/>
      <c r="F55" s="173"/>
      <c r="G55" s="198"/>
      <c r="H55" s="199"/>
      <c r="I55" s="198">
        <f>IF('Input Data'!$E$29="y",IF('Input Data'!$E$23=1,Scales!$G$23,IF('Input Data'!$E$23=2,Scales!$G$24,IF('Input Data'!$E$23=3,0.95,IF('Input Data'!$E$23=4,1)))),0)</f>
        <v>0</v>
      </c>
      <c r="J55" s="242" t="s">
        <v>28</v>
      </c>
      <c r="K55" s="243">
        <f>IF('Input Data'!$E$30="y",'Input Data'!$G$30,0)</f>
        <v>0</v>
      </c>
      <c r="L55" s="163"/>
      <c r="M55" s="239" t="s">
        <v>138</v>
      </c>
      <c r="N55" s="240"/>
      <c r="O55" s="724">
        <f>I55*K55</f>
        <v>0</v>
      </c>
    </row>
    <row r="56" spans="1:15" ht="15.6" customHeight="1" x14ac:dyDescent="0.2">
      <c r="A56" s="166" t="s">
        <v>258</v>
      </c>
      <c r="B56" s="163"/>
      <c r="C56" s="215"/>
      <c r="D56" s="173"/>
      <c r="E56" s="173"/>
      <c r="F56" s="173"/>
      <c r="G56" s="198"/>
      <c r="H56" s="199"/>
      <c r="I56" s="241" t="s">
        <v>262</v>
      </c>
      <c r="J56" s="242"/>
      <c r="K56" s="243"/>
      <c r="L56" s="163"/>
      <c r="M56" s="239" t="s">
        <v>138</v>
      </c>
      <c r="N56" s="240"/>
      <c r="O56" s="724">
        <f>'Travelling &amp; Subsistance'!I17</f>
        <v>0</v>
      </c>
    </row>
    <row r="57" spans="1:15" ht="15.75" thickBot="1" x14ac:dyDescent="0.25">
      <c r="A57" s="166" t="s">
        <v>260</v>
      </c>
      <c r="B57" s="163"/>
      <c r="C57" s="163"/>
      <c r="D57" s="163"/>
      <c r="E57" s="163"/>
      <c r="F57" s="163"/>
      <c r="G57" s="163"/>
      <c r="H57" s="163"/>
      <c r="I57" s="244" t="s">
        <v>53</v>
      </c>
      <c r="J57" s="238"/>
      <c r="K57" s="179"/>
      <c r="L57" s="179"/>
      <c r="M57" s="313" t="s">
        <v>138</v>
      </c>
      <c r="N57" s="314" t="s">
        <v>131</v>
      </c>
      <c r="O57" s="725">
        <f>'Time Based'!H57</f>
        <v>0</v>
      </c>
    </row>
    <row r="58" spans="1:15" ht="15.75" thickBot="1" x14ac:dyDescent="0.25">
      <c r="A58" s="184"/>
      <c r="B58" s="185"/>
      <c r="C58" s="185"/>
      <c r="D58" s="171"/>
      <c r="E58" s="171"/>
      <c r="F58" s="171"/>
      <c r="G58" s="171"/>
      <c r="H58" s="245"/>
      <c r="I58" s="246"/>
      <c r="J58" s="247"/>
      <c r="K58" s="246" t="s">
        <v>36</v>
      </c>
      <c r="L58" s="171"/>
      <c r="M58" s="171"/>
      <c r="N58" s="248"/>
      <c r="O58" s="739">
        <f>SUM(O53:O57)</f>
        <v>0</v>
      </c>
    </row>
    <row r="59" spans="1:15" ht="18.75" thickTop="1" x14ac:dyDescent="0.2">
      <c r="A59" s="266" t="s">
        <v>224</v>
      </c>
      <c r="B59" s="163"/>
      <c r="C59" s="163"/>
      <c r="D59" s="163"/>
      <c r="E59" s="163"/>
      <c r="F59" s="163"/>
      <c r="G59" s="163"/>
      <c r="H59" s="163"/>
      <c r="I59" s="163"/>
      <c r="J59" s="163"/>
      <c r="K59" s="163"/>
      <c r="L59" s="163"/>
      <c r="M59" s="249"/>
      <c r="N59" s="241"/>
      <c r="O59" s="724"/>
    </row>
    <row r="60" spans="1:15" x14ac:dyDescent="0.2">
      <c r="A60" s="166" t="s">
        <v>160</v>
      </c>
      <c r="B60" s="163"/>
      <c r="C60" s="163"/>
      <c r="D60" s="163"/>
      <c r="E60" s="163"/>
      <c r="F60" s="163"/>
      <c r="G60" s="163"/>
      <c r="H60" s="163"/>
      <c r="I60" s="163"/>
      <c r="J60" s="163"/>
      <c r="K60" s="244"/>
      <c r="L60" s="163"/>
      <c r="M60" s="164"/>
      <c r="N60" s="164"/>
      <c r="O60" s="742">
        <f>'Travelling &amp; Subsistance'!I60</f>
        <v>0</v>
      </c>
    </row>
    <row r="61" spans="1:15" x14ac:dyDescent="0.2">
      <c r="A61" s="166" t="s">
        <v>109</v>
      </c>
      <c r="B61" s="163"/>
      <c r="C61" s="163"/>
      <c r="D61" s="163"/>
      <c r="E61" s="163"/>
      <c r="F61" s="163"/>
      <c r="G61" s="163"/>
      <c r="H61" s="163"/>
      <c r="I61" s="163"/>
      <c r="J61" s="163"/>
      <c r="K61" s="244"/>
      <c r="L61" s="163"/>
      <c r="M61" s="164"/>
      <c r="N61" s="164"/>
      <c r="O61" s="742">
        <f>'Typing, Duplicating, &amp; Printing'!I59</f>
        <v>0</v>
      </c>
    </row>
    <row r="62" spans="1:15" ht="15.75" thickBot="1" x14ac:dyDescent="0.25">
      <c r="A62" s="166" t="s">
        <v>110</v>
      </c>
      <c r="B62" s="163"/>
      <c r="C62" s="163"/>
      <c r="D62" s="163"/>
      <c r="E62" s="163"/>
      <c r="F62" s="163"/>
      <c r="G62" s="163"/>
      <c r="H62" s="163"/>
      <c r="I62" s="163"/>
      <c r="J62" s="163"/>
      <c r="K62" s="244"/>
      <c r="L62" s="163"/>
      <c r="M62" s="164"/>
      <c r="N62" s="164"/>
      <c r="O62" s="743">
        <f>'Site staff &amp; Other'!H59</f>
        <v>0</v>
      </c>
    </row>
    <row r="63" spans="1:15" ht="15.75" thickBot="1" x14ac:dyDescent="0.25">
      <c r="A63" s="184"/>
      <c r="B63" s="171"/>
      <c r="C63" s="171"/>
      <c r="D63" s="171"/>
      <c r="E63" s="171"/>
      <c r="F63" s="171"/>
      <c r="G63" s="171"/>
      <c r="H63" s="251"/>
      <c r="I63" s="185"/>
      <c r="J63" s="171"/>
      <c r="K63" s="251"/>
      <c r="L63" s="251" t="s">
        <v>29</v>
      </c>
      <c r="M63" s="185"/>
      <c r="N63" s="185"/>
      <c r="O63" s="744">
        <f>SUM(O60:O62)</f>
        <v>0</v>
      </c>
    </row>
    <row r="64" spans="1:15" ht="15.75" thickTop="1" x14ac:dyDescent="0.2">
      <c r="A64" s="252"/>
      <c r="B64" s="253"/>
      <c r="C64" s="253"/>
      <c r="D64" s="163"/>
      <c r="E64" s="163"/>
      <c r="F64" s="163"/>
      <c r="G64" s="163"/>
      <c r="H64" s="163"/>
      <c r="I64" s="254" t="s">
        <v>26</v>
      </c>
      <c r="J64" s="163"/>
      <c r="K64" s="163" t="s">
        <v>127</v>
      </c>
      <c r="L64" s="163"/>
      <c r="M64" s="163"/>
      <c r="N64" s="163"/>
      <c r="O64" s="724">
        <f>O51+O58+O63</f>
        <v>0</v>
      </c>
    </row>
    <row r="65" spans="1:15" ht="15.75" thickBot="1" x14ac:dyDescent="0.25">
      <c r="A65" s="166"/>
      <c r="B65" s="163"/>
      <c r="C65" s="163"/>
      <c r="D65" s="163"/>
      <c r="E65" s="163"/>
      <c r="F65" s="163"/>
      <c r="G65" s="164"/>
      <c r="H65" s="164"/>
      <c r="I65" s="254" t="s">
        <v>130</v>
      </c>
      <c r="J65" s="164"/>
      <c r="K65" s="164"/>
      <c r="L65" s="163"/>
      <c r="M65" s="163"/>
      <c r="N65" s="163"/>
      <c r="O65" s="745">
        <f>ROUND('Previous Payments'!K42,2)</f>
        <v>0</v>
      </c>
    </row>
    <row r="66" spans="1:15" ht="15.75" thickBot="1" x14ac:dyDescent="0.25">
      <c r="A66" s="166"/>
      <c r="B66" s="163"/>
      <c r="C66" s="171"/>
      <c r="D66" s="163"/>
      <c r="E66" s="163"/>
      <c r="F66" s="163"/>
      <c r="G66" s="255"/>
      <c r="H66" s="176"/>
      <c r="I66" s="896" t="str">
        <f>IF($O$64&lt;$O$65,"OVERPAID BY (Ecl Tax)",IF($O$64&gt;$O$65,"FEES NOW DUE EXCLUDING VAT &amp; NON TAXABLE AMOUNT",""))</f>
        <v/>
      </c>
      <c r="J66" s="897"/>
      <c r="K66" s="897"/>
      <c r="L66" s="897"/>
      <c r="M66" s="897"/>
      <c r="N66" s="897"/>
      <c r="O66" s="746">
        <f>O64-O65</f>
        <v>0</v>
      </c>
    </row>
    <row r="67" spans="1:15" ht="15.75" thickTop="1" x14ac:dyDescent="0.2">
      <c r="A67" s="252"/>
      <c r="B67" s="253"/>
      <c r="C67" s="163"/>
      <c r="D67" s="253" t="s">
        <v>0</v>
      </c>
      <c r="E67" s="253"/>
      <c r="F67" s="253"/>
      <c r="G67" s="256"/>
      <c r="H67" s="257">
        <v>0.14000000000000001</v>
      </c>
      <c r="I67" s="253" t="s">
        <v>25</v>
      </c>
      <c r="J67" s="164"/>
      <c r="K67" s="258">
        <f>IF('Input Data'!C17&lt;0,0,O66)</f>
        <v>0</v>
      </c>
      <c r="L67" s="253"/>
      <c r="M67" s="253"/>
      <c r="N67" s="253"/>
      <c r="O67" s="747">
        <f>IF('Input Data'!C17="none",0,H67*K67)</f>
        <v>0</v>
      </c>
    </row>
    <row r="68" spans="1:15" x14ac:dyDescent="0.2">
      <c r="A68" s="166"/>
      <c r="B68" s="163"/>
      <c r="C68" s="163"/>
      <c r="D68" s="255"/>
      <c r="E68" s="255"/>
      <c r="F68" s="255"/>
      <c r="G68" s="244"/>
      <c r="H68" s="259"/>
      <c r="I68" s="169"/>
      <c r="J68" s="260" t="s">
        <v>163</v>
      </c>
      <c r="K68" s="177"/>
      <c r="L68" s="261"/>
      <c r="M68" s="262"/>
      <c r="N68" s="263"/>
      <c r="O68" s="748">
        <f>'Non Taxable'!I20</f>
        <v>0</v>
      </c>
    </row>
    <row r="69" spans="1:15" ht="15.75" thickBot="1" x14ac:dyDescent="0.25">
      <c r="A69" s="264"/>
      <c r="B69" s="181"/>
      <c r="C69" s="181"/>
      <c r="D69" s="181"/>
      <c r="E69" s="181"/>
      <c r="F69" s="181"/>
      <c r="G69" s="181"/>
      <c r="H69" s="236"/>
      <c r="I69" s="896" t="str">
        <f>IF($O$64&lt;$O$65,"AMOUNT TO BE RECOVERED (Incl VAT)",IF($O$64&gt;$O$65,"FEES NOW DUE INCLUDING VAT &amp; NON TAXABLE AMOUNT",""))</f>
        <v/>
      </c>
      <c r="J69" s="897"/>
      <c r="K69" s="897"/>
      <c r="L69" s="897"/>
      <c r="M69" s="897"/>
      <c r="N69" s="897"/>
      <c r="O69" s="746">
        <f>O66+O67+O68</f>
        <v>0</v>
      </c>
    </row>
    <row r="70" spans="1:15" ht="15.75" thickTop="1" x14ac:dyDescent="0.2">
      <c r="A70" s="599"/>
      <c r="B70" s="600"/>
      <c r="C70" s="600"/>
      <c r="D70" s="600"/>
      <c r="E70" s="600"/>
      <c r="F70" s="600"/>
      <c r="G70" s="600"/>
      <c r="H70" s="600"/>
      <c r="I70" s="600"/>
      <c r="J70" s="600"/>
      <c r="K70" s="600"/>
      <c r="L70" s="600"/>
      <c r="M70" s="600"/>
      <c r="N70" s="600"/>
      <c r="O70" s="601"/>
    </row>
    <row r="71" spans="1:15" x14ac:dyDescent="0.2">
      <c r="A71" s="602" t="s">
        <v>30</v>
      </c>
      <c r="B71" s="603"/>
      <c r="C71" s="604"/>
      <c r="D71" s="604"/>
      <c r="E71" s="604"/>
      <c r="F71" s="604"/>
      <c r="G71" s="604"/>
      <c r="H71" s="604"/>
      <c r="I71" s="605" t="s">
        <v>9</v>
      </c>
      <c r="J71" s="604"/>
      <c r="K71" s="603"/>
      <c r="L71" s="604"/>
      <c r="M71" s="604"/>
      <c r="N71" s="604"/>
      <c r="O71" s="606"/>
    </row>
    <row r="72" spans="1:15" x14ac:dyDescent="0.2">
      <c r="A72" s="602" t="s">
        <v>146</v>
      </c>
      <c r="B72" s="604"/>
      <c r="C72" s="604"/>
      <c r="D72" s="604"/>
      <c r="E72" s="604"/>
      <c r="F72" s="604"/>
      <c r="G72" s="604"/>
      <c r="H72" s="604"/>
      <c r="I72" s="604"/>
      <c r="J72" s="604"/>
      <c r="K72" s="604"/>
      <c r="L72" s="604"/>
      <c r="M72" s="604"/>
      <c r="N72" s="604"/>
      <c r="O72" s="606"/>
    </row>
    <row r="73" spans="1:15" ht="18.75" customHeight="1" x14ac:dyDescent="0.2">
      <c r="A73" s="602" t="s">
        <v>27</v>
      </c>
      <c r="B73" s="607"/>
      <c r="C73" s="607"/>
      <c r="D73" s="607"/>
      <c r="E73" s="607"/>
      <c r="F73" s="607"/>
      <c r="G73" s="607"/>
      <c r="H73" s="607"/>
      <c r="I73" s="607"/>
      <c r="J73" s="603"/>
      <c r="K73" s="603"/>
      <c r="L73" s="603"/>
      <c r="M73" s="603"/>
      <c r="N73" s="603"/>
      <c r="O73" s="608"/>
    </row>
    <row r="74" spans="1:15" ht="20.100000000000001" customHeight="1" x14ac:dyDescent="0.2">
      <c r="A74" s="612"/>
      <c r="B74" s="613"/>
      <c r="C74" s="613"/>
      <c r="D74" s="613"/>
      <c r="E74" s="613"/>
      <c r="F74" s="613"/>
      <c r="G74" s="613"/>
      <c r="H74" s="613"/>
      <c r="I74" s="613"/>
      <c r="J74" s="613"/>
      <c r="K74" s="613"/>
      <c r="L74" s="613"/>
      <c r="M74" s="613"/>
      <c r="N74" s="613"/>
      <c r="O74" s="614"/>
    </row>
    <row r="75" spans="1:15" ht="20.100000000000001" customHeight="1" x14ac:dyDescent="0.2">
      <c r="A75" s="612"/>
      <c r="B75" s="603"/>
      <c r="C75" s="603"/>
      <c r="D75" s="603"/>
      <c r="E75" s="603"/>
      <c r="F75" s="603"/>
      <c r="G75" s="603"/>
      <c r="H75" s="603"/>
      <c r="I75" s="603"/>
      <c r="J75" s="603"/>
      <c r="K75" s="603"/>
      <c r="L75" s="603"/>
      <c r="M75" s="603"/>
      <c r="N75" s="603"/>
      <c r="O75" s="608"/>
    </row>
    <row r="76" spans="1:15" ht="20.100000000000001" customHeight="1" x14ac:dyDescent="0.2">
      <c r="A76" s="602" t="s">
        <v>151</v>
      </c>
      <c r="B76" s="615"/>
      <c r="C76" s="615"/>
      <c r="D76" s="615"/>
      <c r="E76" s="615"/>
      <c r="F76" s="615"/>
      <c r="G76" s="615"/>
      <c r="H76" s="615"/>
      <c r="I76" s="616" t="s">
        <v>32</v>
      </c>
      <c r="J76" s="615"/>
      <c r="K76" s="615"/>
      <c r="L76" s="617"/>
      <c r="M76" s="617"/>
      <c r="N76" s="615"/>
      <c r="O76" s="618"/>
    </row>
    <row r="77" spans="1:15" ht="21" customHeight="1" thickBot="1" x14ac:dyDescent="0.25">
      <c r="A77" s="619"/>
      <c r="B77" s="620" t="s">
        <v>33</v>
      </c>
      <c r="C77" s="887">
        <f>'Input Data'!D11</f>
        <v>0</v>
      </c>
      <c r="D77" s="887"/>
      <c r="E77" s="887"/>
      <c r="F77" s="887"/>
      <c r="G77" s="887"/>
      <c r="H77" s="887"/>
      <c r="I77" s="887"/>
      <c r="J77" s="887"/>
      <c r="K77" s="887"/>
      <c r="L77" s="620"/>
      <c r="M77" s="620"/>
      <c r="N77" s="620"/>
      <c r="O77" s="621"/>
    </row>
    <row r="78" spans="1:15" ht="15.75" thickTop="1" x14ac:dyDescent="0.2"/>
  </sheetData>
  <sheetProtection password="CD4C" sheet="1" objects="1" scenarios="1" formatCells="0" formatColumns="0" formatRows="0"/>
  <mergeCells count="36">
    <mergeCell ref="I66:N66"/>
    <mergeCell ref="C12:G12"/>
    <mergeCell ref="J13:K13"/>
    <mergeCell ref="M14:O14"/>
    <mergeCell ref="L13:N13"/>
    <mergeCell ref="L12:M12"/>
    <mergeCell ref="A40:C41"/>
    <mergeCell ref="A43:C44"/>
    <mergeCell ref="A22:E23"/>
    <mergeCell ref="A15:G15"/>
    <mergeCell ref="C77:K77"/>
    <mergeCell ref="B5:M5"/>
    <mergeCell ref="B6:M6"/>
    <mergeCell ref="J15:N15"/>
    <mergeCell ref="L8:N8"/>
    <mergeCell ref="I69:N69"/>
    <mergeCell ref="J16:N16"/>
    <mergeCell ref="L11:O11"/>
    <mergeCell ref="A8:B8"/>
    <mergeCell ref="B4:M4"/>
    <mergeCell ref="B7:I7"/>
    <mergeCell ref="C14:G14"/>
    <mergeCell ref="C10:G10"/>
    <mergeCell ref="C11:G11"/>
    <mergeCell ref="C9:G9"/>
    <mergeCell ref="C13:G13"/>
    <mergeCell ref="A16:G16"/>
    <mergeCell ref="A28:D29"/>
    <mergeCell ref="A25:D26"/>
    <mergeCell ref="A31:D32"/>
    <mergeCell ref="D1:G1"/>
    <mergeCell ref="I1:O1"/>
    <mergeCell ref="I2:O2"/>
    <mergeCell ref="C8:G8"/>
    <mergeCell ref="M7:N7"/>
    <mergeCell ref="A2:E2"/>
  </mergeCells>
  <phoneticPr fontId="43" type="noConversion"/>
  <printOptions horizontalCentered="1"/>
  <pageMargins left="0.55118110236220474" right="0.55118110236220474" top="0.78740157480314965" bottom="0.78740157480314965" header="0.51181102362204722" footer="0.51181102362204722"/>
  <pageSetup paperSize="9" scale="59" orientation="portrait" r:id="rId1"/>
  <headerFooter alignWithMargins="0">
    <oddFooter>&amp;L&amp;8&amp;F (Rev 1 of 310805)&amp;C&amp;8&amp;A&amp;R&amp;8PRINT DATE: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15"/>
  </sheetPr>
  <dimension ref="A1:P67"/>
  <sheetViews>
    <sheetView zoomScale="75" zoomScaleNormal="75" zoomScaleSheetLayoutView="68" workbookViewId="0">
      <selection activeCell="N10" sqref="N10"/>
    </sheetView>
  </sheetViews>
  <sheetFormatPr defaultRowHeight="15" x14ac:dyDescent="0.2"/>
  <cols>
    <col min="1" max="1" width="13.88671875" customWidth="1"/>
    <col min="2" max="2" width="16.21875" customWidth="1"/>
    <col min="3" max="3" width="4.77734375" customWidth="1"/>
    <col min="4" max="4" width="3.5546875" customWidth="1"/>
    <col min="5" max="5" width="4.21875" customWidth="1"/>
    <col min="6" max="6" width="4" customWidth="1"/>
    <col min="7" max="7" width="10.21875" customWidth="1"/>
    <col min="8" max="8" width="3.44140625" customWidth="1"/>
    <col min="9" max="9" width="11.109375" customWidth="1"/>
    <col min="10" max="10" width="3.6640625" customWidth="1"/>
    <col min="11" max="11" width="15.6640625" customWidth="1"/>
    <col min="12" max="12" width="3.21875" customWidth="1"/>
    <col min="13" max="13" width="13.44140625" customWidth="1"/>
    <col min="14" max="14" width="4.109375" customWidth="1"/>
    <col min="15" max="15" width="14.21875" customWidth="1"/>
  </cols>
  <sheetData>
    <row r="1" spans="1:15" ht="50.25" customHeight="1" thickTop="1" x14ac:dyDescent="0.2">
      <c r="A1" s="303"/>
      <c r="B1" s="304"/>
      <c r="C1" s="304"/>
      <c r="D1" s="861" t="s">
        <v>241</v>
      </c>
      <c r="E1" s="862"/>
      <c r="F1" s="862"/>
      <c r="G1" s="862"/>
      <c r="H1" s="305"/>
      <c r="I1" s="863" t="s">
        <v>221</v>
      </c>
      <c r="J1" s="864"/>
      <c r="K1" s="864"/>
      <c r="L1" s="864"/>
      <c r="M1" s="864"/>
      <c r="N1" s="864"/>
      <c r="O1" s="865"/>
    </row>
    <row r="2" spans="1:15" ht="32.25" customHeight="1" x14ac:dyDescent="0.2">
      <c r="A2" s="873"/>
      <c r="B2" s="874"/>
      <c r="C2" s="874"/>
      <c r="D2" s="874"/>
      <c r="E2" s="874"/>
      <c r="F2" s="291"/>
      <c r="G2" s="306"/>
      <c r="H2" s="306"/>
      <c r="I2" s="866" t="str">
        <f>'Input Data'!E3</f>
        <v>ENGINEERING PROJECT: 2005 FEES</v>
      </c>
      <c r="J2" s="867"/>
      <c r="K2" s="867"/>
      <c r="L2" s="867"/>
      <c r="M2" s="867"/>
      <c r="N2" s="867"/>
      <c r="O2" s="868"/>
    </row>
    <row r="3" spans="1:15" ht="18" customHeight="1" x14ac:dyDescent="0.2">
      <c r="A3" s="310"/>
      <c r="B3" s="307"/>
      <c r="C3" s="307"/>
      <c r="D3" s="307"/>
      <c r="E3" s="307"/>
      <c r="F3" s="306"/>
      <c r="G3" s="306"/>
      <c r="H3" s="306"/>
      <c r="I3" s="306"/>
      <c r="J3" s="307"/>
      <c r="K3" s="307"/>
      <c r="L3" s="307"/>
      <c r="M3" s="307"/>
      <c r="N3" s="580" t="str">
        <f>'Input Data'!H4</f>
        <v>Revision 3.1  2012-10</v>
      </c>
      <c r="O3" s="195"/>
    </row>
    <row r="4" spans="1:15" ht="15.75" x14ac:dyDescent="0.25">
      <c r="A4" s="100" t="s">
        <v>21</v>
      </c>
      <c r="B4" s="875">
        <f>'Input Data'!$D$9</f>
        <v>0</v>
      </c>
      <c r="C4" s="876"/>
      <c r="D4" s="876"/>
      <c r="E4" s="876"/>
      <c r="F4" s="876"/>
      <c r="G4" s="876"/>
      <c r="H4" s="876"/>
      <c r="I4" s="876"/>
      <c r="J4" s="876"/>
      <c r="K4" s="876"/>
      <c r="L4" s="876"/>
      <c r="M4" s="876"/>
      <c r="N4" s="72"/>
      <c r="O4" s="101"/>
    </row>
    <row r="5" spans="1:15" x14ac:dyDescent="0.2">
      <c r="A5" s="73"/>
      <c r="B5" s="888">
        <f>'Input Data'!$D$10</f>
        <v>0</v>
      </c>
      <c r="C5" s="889"/>
      <c r="D5" s="889"/>
      <c r="E5" s="889"/>
      <c r="F5" s="889"/>
      <c r="G5" s="889"/>
      <c r="H5" s="889"/>
      <c r="I5" s="889"/>
      <c r="J5" s="889"/>
      <c r="K5" s="889"/>
      <c r="L5" s="889"/>
      <c r="M5" s="889"/>
      <c r="N5" s="72"/>
      <c r="O5" s="101"/>
    </row>
    <row r="6" spans="1:15" ht="15.75" x14ac:dyDescent="0.25">
      <c r="A6" s="100" t="s">
        <v>22</v>
      </c>
      <c r="B6" s="890">
        <f>'Input Data'!$D$11</f>
        <v>0</v>
      </c>
      <c r="C6" s="876"/>
      <c r="D6" s="876"/>
      <c r="E6" s="876"/>
      <c r="F6" s="876"/>
      <c r="G6" s="876"/>
      <c r="H6" s="876"/>
      <c r="I6" s="876"/>
      <c r="J6" s="876"/>
      <c r="K6" s="876"/>
      <c r="L6" s="876"/>
      <c r="M6" s="876"/>
      <c r="N6" s="72"/>
      <c r="O6" s="101"/>
    </row>
    <row r="7" spans="1:15" ht="35.25" customHeight="1" thickBot="1" x14ac:dyDescent="0.25">
      <c r="A7" s="157" t="s">
        <v>19</v>
      </c>
      <c r="B7" s="877">
        <f>'Input Data'!$D$12</f>
        <v>0</v>
      </c>
      <c r="C7" s="878"/>
      <c r="D7" s="878"/>
      <c r="E7" s="878"/>
      <c r="F7" s="878"/>
      <c r="G7" s="878"/>
      <c r="H7" s="878"/>
      <c r="I7" s="878"/>
      <c r="J7" s="159" t="s">
        <v>212</v>
      </c>
      <c r="K7" s="160">
        <f>'Input Data'!D13</f>
        <v>0</v>
      </c>
      <c r="L7" s="159" t="s">
        <v>220</v>
      </c>
      <c r="M7" s="871">
        <f>'Input Data'!F13</f>
        <v>0</v>
      </c>
      <c r="N7" s="872"/>
      <c r="O7" s="158"/>
    </row>
    <row r="8" spans="1:15" ht="16.5" thickTop="1" x14ac:dyDescent="0.25">
      <c r="A8" s="926" t="s">
        <v>211</v>
      </c>
      <c r="B8" s="927"/>
      <c r="C8" s="922">
        <f>'Input Data'!F5</f>
        <v>0</v>
      </c>
      <c r="D8" s="928"/>
      <c r="E8" s="928"/>
      <c r="F8" s="928"/>
      <c r="G8" s="928"/>
      <c r="H8" s="155" t="s">
        <v>212</v>
      </c>
      <c r="I8" s="154">
        <f>'Input Data'!F6</f>
        <v>0</v>
      </c>
      <c r="J8" s="156" t="s">
        <v>219</v>
      </c>
      <c r="K8" s="74"/>
      <c r="L8" s="921">
        <f>'Input Data'!D5</f>
        <v>0</v>
      </c>
      <c r="M8" s="922"/>
      <c r="N8" s="922"/>
      <c r="O8" s="187"/>
    </row>
    <row r="9" spans="1:15" ht="15.75" x14ac:dyDescent="0.25">
      <c r="A9" s="100" t="s">
        <v>128</v>
      </c>
      <c r="B9" s="72"/>
      <c r="C9" s="919">
        <f>'Input Data'!D14</f>
        <v>0</v>
      </c>
      <c r="D9" s="920"/>
      <c r="E9" s="920"/>
      <c r="F9" s="920"/>
      <c r="G9" s="920"/>
      <c r="H9" s="74" t="s">
        <v>240</v>
      </c>
      <c r="I9" s="290">
        <f>'Input Data'!F7</f>
        <v>0</v>
      </c>
      <c r="J9" s="156" t="s">
        <v>206</v>
      </c>
      <c r="K9" s="74"/>
      <c r="M9" s="987">
        <f>'Input Data'!$D$6</f>
        <v>0</v>
      </c>
      <c r="N9" s="986"/>
      <c r="O9" s="101"/>
    </row>
    <row r="10" spans="1:15" x14ac:dyDescent="0.2">
      <c r="A10" s="129" t="s">
        <v>200</v>
      </c>
      <c r="B10" s="18"/>
      <c r="C10" s="881">
        <f>'Input Data'!D15</f>
        <v>0</v>
      </c>
      <c r="D10" s="920"/>
      <c r="E10" s="920"/>
      <c r="F10" s="920"/>
      <c r="G10" s="920"/>
      <c r="H10" s="18"/>
      <c r="I10" s="130"/>
      <c r="J10" s="131" t="s">
        <v>20</v>
      </c>
      <c r="K10" s="115"/>
      <c r="L10" s="130"/>
      <c r="M10" s="130"/>
      <c r="N10" s="989">
        <f>'Input Data'!$D$20</f>
        <v>0</v>
      </c>
      <c r="O10" s="132"/>
    </row>
    <row r="11" spans="1:15" x14ac:dyDescent="0.2">
      <c r="A11" s="133" t="s">
        <v>134</v>
      </c>
      <c r="B11" s="115"/>
      <c r="C11" s="928">
        <f>'Input Data'!D21</f>
        <v>0</v>
      </c>
      <c r="D11" s="928"/>
      <c r="E11" s="928"/>
      <c r="F11" s="928"/>
      <c r="G11" s="928"/>
      <c r="H11" s="130"/>
      <c r="I11" s="130"/>
      <c r="J11" s="134" t="s">
        <v>135</v>
      </c>
      <c r="K11" s="115"/>
      <c r="L11" s="929" t="str">
        <f>IF('Input Data'!E23=1,"PRELIMINARY DESIGN",IF('Input Data'!E23=2,"DESIGN &amp; TENDER",IF('Input Data'!E23=3,"CONSTRUCTION",IF('Input Data'!E23=4,"COMPLETION"))))</f>
        <v>DESIGN &amp; TENDER</v>
      </c>
      <c r="M11" s="895"/>
      <c r="N11" s="895"/>
      <c r="O11" s="930"/>
    </row>
    <row r="12" spans="1:15" x14ac:dyDescent="0.2">
      <c r="A12" s="133" t="s">
        <v>37</v>
      </c>
      <c r="B12" s="115"/>
      <c r="C12" s="904">
        <f>'Input Data'!$D$16</f>
        <v>0</v>
      </c>
      <c r="D12" s="905"/>
      <c r="E12" s="905"/>
      <c r="F12" s="905"/>
      <c r="G12" s="905"/>
      <c r="H12" s="136"/>
      <c r="I12" s="136"/>
      <c r="J12" s="906" t="s">
        <v>171</v>
      </c>
      <c r="K12" s="907"/>
      <c r="L12" s="911">
        <f>'Input Data'!D19</f>
        <v>0</v>
      </c>
      <c r="M12" s="911"/>
      <c r="N12" s="912"/>
      <c r="O12" s="135"/>
    </row>
    <row r="13" spans="1:15" x14ac:dyDescent="0.2">
      <c r="A13" s="133" t="s">
        <v>38</v>
      </c>
      <c r="B13" s="115"/>
      <c r="C13" s="885" t="str">
        <f>'Input Data'!G18</f>
        <v xml:space="preserve"> No 27422 of 1 April 2005</v>
      </c>
      <c r="D13" s="886"/>
      <c r="E13" s="886"/>
      <c r="F13" s="886"/>
      <c r="G13" s="886"/>
      <c r="H13" s="137"/>
      <c r="I13" s="130"/>
      <c r="J13" s="131" t="s">
        <v>23</v>
      </c>
      <c r="K13" s="115"/>
      <c r="L13" s="913">
        <f>'Input Data'!$D$22</f>
        <v>0</v>
      </c>
      <c r="M13" s="882"/>
      <c r="N13" s="186"/>
      <c r="O13" s="132"/>
    </row>
    <row r="14" spans="1:15" ht="15.75" thickBot="1" x14ac:dyDescent="0.25">
      <c r="A14" s="138" t="s">
        <v>147</v>
      </c>
      <c r="B14" s="113"/>
      <c r="C14" s="879" t="str">
        <f>IF('Input Data'!$C$8="b","BUILDING PROJECT","USE OTHER INVOICE")</f>
        <v>USE OTHER INVOICE</v>
      </c>
      <c r="D14" s="880"/>
      <c r="E14" s="880"/>
      <c r="F14" s="880"/>
      <c r="G14" s="880"/>
      <c r="H14" s="139"/>
      <c r="I14" s="128"/>
      <c r="J14" s="140" t="s">
        <v>136</v>
      </c>
      <c r="K14" s="113"/>
      <c r="L14" s="141" t="s">
        <v>201</v>
      </c>
      <c r="M14" s="908">
        <f>'Input Data'!D7</f>
        <v>0</v>
      </c>
      <c r="N14" s="909"/>
      <c r="O14" s="910"/>
    </row>
    <row r="15" spans="1:15" ht="21.75" customHeight="1" thickTop="1" x14ac:dyDescent="0.2">
      <c r="A15" s="917"/>
      <c r="B15" s="918"/>
      <c r="C15" s="918"/>
      <c r="D15" s="918"/>
      <c r="E15" s="918"/>
      <c r="F15" s="918"/>
      <c r="G15" s="918"/>
      <c r="H15" s="115"/>
      <c r="I15" s="116"/>
      <c r="J15" s="931" t="s">
        <v>169</v>
      </c>
      <c r="K15" s="932"/>
      <c r="L15" s="932"/>
      <c r="M15" s="932"/>
      <c r="N15" s="933"/>
      <c r="O15" s="716">
        <f>IF('Input Data'!$F$32=1,80%*'Input Data'!$H$37,'Input Data'!$H$37)</f>
        <v>0</v>
      </c>
    </row>
    <row r="16" spans="1:15" x14ac:dyDescent="0.2">
      <c r="A16" s="308" t="s">
        <v>34</v>
      </c>
      <c r="B16" s="82"/>
      <c r="C16" s="27"/>
      <c r="D16" s="20"/>
      <c r="E16" s="20"/>
      <c r="F16" s="20"/>
      <c r="G16" s="30"/>
      <c r="H16" s="11"/>
      <c r="I16" s="50">
        <f>IF('Input Data'!C8="b",IF('Input Data'!$C$17=1,VLOOKUP($O$15,SCALE_2003B,3),IF('Input Data'!$C$17=2,VLOOKUP($O$15,SCALE_2004B,3),IF('Input Data'!$C$17=3,VLOOKUP($O$15,SCALE_2005B,3),IF('Input Data'!$C$17=4,VLOOKUP($O$15,SCALE_2006B,3))))),0)</f>
        <v>0</v>
      </c>
      <c r="J16" s="102" t="s">
        <v>137</v>
      </c>
      <c r="K16" s="43">
        <f>IF('Input Data'!C8="b",IF('Input Data'!$C$17=1,VLOOKUP($O$15,SCALE_2003B,4),IF('Input Data'!$C$17=2,VLOOKUP($O$15,SCALE_2004B,4),IF('Input Data'!$C$17=3,VLOOKUP($O$15,SCALE_2005B,4),IF('Input Data'!$C$17=4,VLOOKUP($O$15,SCALE_2006B,4))))),0)</f>
        <v>0</v>
      </c>
      <c r="L16" s="51" t="s">
        <v>1</v>
      </c>
      <c r="M16" s="48">
        <f>IF('Input Data'!C8="b",O15-(IF('Input Data'!C17=1,VLOOKUP($O$15,SCALE_2003B,1),IF('Input Data'!C17=2,VLOOKUP($O$15,SCALE_2004B,1),IF('Input Data'!$C$17=3,VLOOKUP($O$15,SCALE_2005B,1),IF('Input Data'!$C$17=4,VLOOKUP($O$15,SCALE_2006B,1)))))),0)</f>
        <v>0</v>
      </c>
      <c r="N16" s="51" t="s">
        <v>3</v>
      </c>
      <c r="O16" s="717">
        <f>IF('Input Data'!H37&gt;'Input Data'!H30,(I16+K16*M16),0)</f>
        <v>0</v>
      </c>
    </row>
    <row r="17" spans="1:16" x14ac:dyDescent="0.2">
      <c r="A17" s="26"/>
      <c r="B17" s="82"/>
      <c r="C17" s="27"/>
      <c r="D17" s="85"/>
      <c r="E17" s="85"/>
      <c r="F17" s="85"/>
      <c r="G17" s="27"/>
      <c r="H17" s="27"/>
      <c r="I17" s="84"/>
      <c r="J17" s="50"/>
      <c r="K17" s="43"/>
      <c r="L17" s="50"/>
      <c r="M17" s="50"/>
      <c r="N17" s="50"/>
      <c r="O17" s="717"/>
    </row>
    <row r="18" spans="1:16" x14ac:dyDescent="0.2">
      <c r="A18" s="309" t="s">
        <v>244</v>
      </c>
      <c r="B18" s="82"/>
      <c r="C18" s="83"/>
      <c r="D18" s="83"/>
      <c r="E18" s="83"/>
      <c r="F18" s="83"/>
      <c r="G18" s="27"/>
      <c r="H18" s="11"/>
      <c r="I18" s="50"/>
      <c r="J18" s="50"/>
      <c r="K18" s="43">
        <f>IF('Input Data'!E26="y",1,0.75)</f>
        <v>0.75</v>
      </c>
      <c r="L18" s="53" t="s">
        <v>1</v>
      </c>
      <c r="M18" s="50">
        <f>O16</f>
        <v>0</v>
      </c>
      <c r="N18" s="51" t="s">
        <v>3</v>
      </c>
      <c r="O18" s="717">
        <f>K18*M18</f>
        <v>0</v>
      </c>
    </row>
    <row r="19" spans="1:16" ht="7.5" customHeight="1" thickBot="1" x14ac:dyDescent="0.25">
      <c r="A19" s="28"/>
      <c r="B19" s="103"/>
      <c r="C19" s="45"/>
      <c r="D19" s="22"/>
      <c r="E19" s="22"/>
      <c r="F19" s="22"/>
      <c r="G19" s="29"/>
      <c r="H19" s="23"/>
      <c r="I19" s="54"/>
      <c r="J19" s="54"/>
      <c r="K19" s="54"/>
      <c r="L19" s="54"/>
      <c r="M19" s="54"/>
      <c r="N19" s="54"/>
      <c r="O19" s="718"/>
    </row>
    <row r="20" spans="1:16" ht="18.75" thickTop="1" x14ac:dyDescent="0.25">
      <c r="A20" s="277" t="s">
        <v>181</v>
      </c>
      <c r="B20" s="24"/>
      <c r="C20" s="24"/>
      <c r="D20" s="24"/>
      <c r="E20" s="24"/>
      <c r="F20" s="24"/>
      <c r="G20" s="24"/>
      <c r="H20" s="24"/>
      <c r="I20" s="24"/>
      <c r="J20" s="24"/>
      <c r="K20" s="24"/>
      <c r="L20" s="24"/>
      <c r="M20" s="24"/>
      <c r="N20" s="24"/>
      <c r="O20" s="717"/>
    </row>
    <row r="21" spans="1:16" ht="21" customHeight="1" thickBot="1" x14ac:dyDescent="0.25">
      <c r="A21" s="914" t="s">
        <v>247</v>
      </c>
      <c r="B21" s="915"/>
      <c r="C21" s="915"/>
      <c r="D21" s="915"/>
      <c r="E21" s="915"/>
      <c r="F21" s="83"/>
      <c r="G21" s="189"/>
      <c r="H21" s="20"/>
      <c r="I21" s="713">
        <f>IF('Input Data'!$E$23=1,Scales!$G$23,IF('Input Data'!$E$23=2,Scales!$G$24,0.6))</f>
        <v>0.48</v>
      </c>
      <c r="J21" s="51" t="s">
        <v>2</v>
      </c>
      <c r="K21" s="55">
        <f>'Input Data'!H33</f>
        <v>0</v>
      </c>
      <c r="L21" s="53" t="s">
        <v>28</v>
      </c>
      <c r="M21" s="50">
        <f>$O$18</f>
        <v>0</v>
      </c>
      <c r="N21" s="84"/>
      <c r="O21" s="717">
        <f>IF('Input Data'!D25="y",0,IF(K22=0,0,(I21*K21/K22*M21)))</f>
        <v>0</v>
      </c>
    </row>
    <row r="22" spans="1:16" ht="21.75" customHeight="1" x14ac:dyDescent="0.2">
      <c r="A22" s="916"/>
      <c r="B22" s="915"/>
      <c r="C22" s="915"/>
      <c r="D22" s="915"/>
      <c r="E22" s="915"/>
      <c r="F22" s="83"/>
      <c r="G22" s="44"/>
      <c r="H22" s="85"/>
      <c r="I22" s="37"/>
      <c r="J22" s="50"/>
      <c r="K22" s="50">
        <f>'Input Data'!$H$37</f>
        <v>0</v>
      </c>
      <c r="L22" s="53"/>
      <c r="M22" s="50"/>
      <c r="N22" s="84"/>
      <c r="O22" s="717"/>
    </row>
    <row r="23" spans="1:16" ht="9" customHeight="1" x14ac:dyDescent="0.2">
      <c r="A23" s="162"/>
      <c r="B23" s="163"/>
      <c r="C23" s="164"/>
      <c r="D23" s="164"/>
      <c r="E23" s="164"/>
      <c r="F23" s="83"/>
      <c r="G23" s="46"/>
      <c r="H23" s="19"/>
      <c r="I23" s="58"/>
      <c r="J23" s="52"/>
      <c r="K23" s="52"/>
      <c r="L23" s="86"/>
      <c r="M23" s="52"/>
      <c r="N23" s="52"/>
      <c r="O23" s="719"/>
    </row>
    <row r="24" spans="1:16" ht="15.75" thickBot="1" x14ac:dyDescent="0.25">
      <c r="A24" s="856" t="s">
        <v>228</v>
      </c>
      <c r="B24" s="857"/>
      <c r="C24" s="858"/>
      <c r="D24" s="858"/>
      <c r="E24" s="165"/>
      <c r="F24" s="191"/>
      <c r="G24" s="46">
        <f>IF('Input Data'!$H$34&gt;0,1.25,0)</f>
        <v>0</v>
      </c>
      <c r="H24" s="20" t="s">
        <v>1</v>
      </c>
      <c r="I24" s="713">
        <f>IF('Input Data'!$E$23=1,Scales!$G$23,IF('Input Data'!$E$23=2,Scales!$G$24,0.6))</f>
        <v>0.48</v>
      </c>
      <c r="J24" s="51" t="s">
        <v>2</v>
      </c>
      <c r="K24" s="55">
        <f>'Input Data'!H34</f>
        <v>0</v>
      </c>
      <c r="L24" s="53" t="s">
        <v>28</v>
      </c>
      <c r="M24" s="50">
        <f>$O$18</f>
        <v>0</v>
      </c>
      <c r="N24" s="50"/>
      <c r="O24" s="717">
        <f>IF('Input Data'!D25="y",0,IF(K25=0,0,(G24*I24*K24/K25*M24)))</f>
        <v>0</v>
      </c>
    </row>
    <row r="25" spans="1:16" ht="15.75" customHeight="1" x14ac:dyDescent="0.2">
      <c r="A25" s="859"/>
      <c r="B25" s="860"/>
      <c r="C25" s="860"/>
      <c r="D25" s="860"/>
      <c r="E25" s="164"/>
      <c r="F25" s="83"/>
      <c r="G25" s="46"/>
      <c r="H25" s="19"/>
      <c r="I25" s="58"/>
      <c r="J25" s="52"/>
      <c r="K25" s="50">
        <f>'Input Data'!$H$37</f>
        <v>0</v>
      </c>
      <c r="L25" s="86"/>
      <c r="M25" s="52"/>
      <c r="N25" s="52"/>
      <c r="O25" s="719"/>
    </row>
    <row r="26" spans="1:16" ht="8.25" customHeight="1" x14ac:dyDescent="0.2">
      <c r="A26" s="87"/>
      <c r="B26" s="88"/>
      <c r="C26" s="88"/>
      <c r="D26" s="88"/>
      <c r="E26" s="164"/>
      <c r="F26" s="83"/>
      <c r="G26" s="46"/>
      <c r="H26" s="19"/>
      <c r="I26" s="37"/>
      <c r="J26" s="51"/>
      <c r="K26" s="56"/>
      <c r="L26" s="86"/>
      <c r="M26" s="56"/>
      <c r="N26" s="52"/>
      <c r="O26" s="719"/>
    </row>
    <row r="27" spans="1:16" ht="15.75" thickBot="1" x14ac:dyDescent="0.25">
      <c r="A27" s="852" t="s">
        <v>161</v>
      </c>
      <c r="B27" s="853"/>
      <c r="C27" s="853"/>
      <c r="D27" s="853"/>
      <c r="E27" s="164"/>
      <c r="F27" s="83"/>
      <c r="G27" s="46">
        <f>IF('Input Data'!$H$35&gt;0,0.25,0)</f>
        <v>0</v>
      </c>
      <c r="H27" s="19"/>
      <c r="I27" s="713">
        <f>IF('Input Data'!$E$23=1,Scales!$G$23,IF('Input Data'!$E$23=2,Scales!$G$24,0.6))</f>
        <v>0.48</v>
      </c>
      <c r="J27" s="51" t="s">
        <v>2</v>
      </c>
      <c r="K27" s="55">
        <f>'Input Data'!H35</f>
        <v>0</v>
      </c>
      <c r="L27" s="86" t="s">
        <v>28</v>
      </c>
      <c r="M27" s="50">
        <f>$O$18</f>
        <v>0</v>
      </c>
      <c r="N27" s="20"/>
      <c r="O27" s="717">
        <f>IF('Input Data'!D25="y",0,IF(K28=0,0,(G27*I27*K27/K28*M27)))</f>
        <v>0</v>
      </c>
    </row>
    <row r="28" spans="1:16" ht="14.25" customHeight="1" x14ac:dyDescent="0.2">
      <c r="A28" s="854"/>
      <c r="B28" s="855"/>
      <c r="C28" s="855"/>
      <c r="D28" s="855"/>
      <c r="E28" s="164"/>
      <c r="F28" s="83"/>
      <c r="G28" s="46"/>
      <c r="H28" s="19"/>
      <c r="I28" s="37"/>
      <c r="J28" s="51"/>
      <c r="K28" s="50">
        <f>'Input Data'!$H$37</f>
        <v>0</v>
      </c>
      <c r="L28" s="86"/>
      <c r="M28" s="56"/>
      <c r="N28" s="52"/>
      <c r="O28" s="719"/>
    </row>
    <row r="29" spans="1:16" ht="10.5" customHeight="1" x14ac:dyDescent="0.2">
      <c r="A29" s="166"/>
      <c r="B29" s="163"/>
      <c r="C29" s="164"/>
      <c r="D29" s="164"/>
      <c r="E29" s="164"/>
      <c r="F29" s="83"/>
      <c r="G29" s="46"/>
      <c r="H29" s="19"/>
      <c r="I29" s="37"/>
      <c r="J29" s="51"/>
      <c r="K29" s="56"/>
      <c r="L29" s="86"/>
      <c r="M29" s="56"/>
      <c r="N29" s="52"/>
      <c r="O29" s="719"/>
    </row>
    <row r="30" spans="1:16" ht="15.75" thickBot="1" x14ac:dyDescent="0.25">
      <c r="A30" s="852" t="s">
        <v>233</v>
      </c>
      <c r="B30" s="853"/>
      <c r="C30" s="853"/>
      <c r="D30" s="853"/>
      <c r="E30" s="167">
        <f>IF('Input Data'!$H$36&gt;0,0.25,0)</f>
        <v>0</v>
      </c>
      <c r="F30" s="20" t="s">
        <v>1</v>
      </c>
      <c r="G30" s="46">
        <f>IF('Input Data'!$H$36&gt;0,1.25,0)</f>
        <v>0</v>
      </c>
      <c r="H30" s="20" t="s">
        <v>1</v>
      </c>
      <c r="I30" s="713">
        <f>IF('Input Data'!$E$23=1,Scales!$G$23,IF('Input Data'!$E$23=2,Scales!$G$24,0.6))</f>
        <v>0.48</v>
      </c>
      <c r="J30" s="51" t="s">
        <v>2</v>
      </c>
      <c r="K30" s="55">
        <f>'Input Data'!H36</f>
        <v>0</v>
      </c>
      <c r="L30" s="20" t="s">
        <v>1</v>
      </c>
      <c r="M30" s="50">
        <f>$O$18</f>
        <v>0</v>
      </c>
      <c r="N30" s="52"/>
      <c r="O30" s="717">
        <f>IF('Input Data'!D25="y",0,IF(K31=0,0,(E30*G30*I30*K30/K31*M30)))</f>
        <v>0</v>
      </c>
    </row>
    <row r="31" spans="1:16" x14ac:dyDescent="0.2">
      <c r="A31" s="854"/>
      <c r="B31" s="855"/>
      <c r="C31" s="855"/>
      <c r="D31" s="855"/>
      <c r="E31" s="161"/>
      <c r="F31" s="161"/>
      <c r="G31" s="46"/>
      <c r="H31" s="19"/>
      <c r="I31" s="37"/>
      <c r="J31" s="52"/>
      <c r="K31" s="50">
        <f>'Input Data'!$H$37</f>
        <v>0</v>
      </c>
      <c r="L31" s="86"/>
      <c r="M31" s="52"/>
      <c r="N31" s="52"/>
      <c r="O31" s="719"/>
    </row>
    <row r="32" spans="1:16" ht="8.25" customHeight="1" x14ac:dyDescent="0.2">
      <c r="A32" s="168"/>
      <c r="B32" s="169"/>
      <c r="C32" s="169"/>
      <c r="D32" s="169"/>
      <c r="E32" s="169"/>
      <c r="F32" s="36"/>
      <c r="G32" s="36"/>
      <c r="H32" s="36"/>
      <c r="I32" s="90"/>
      <c r="J32" s="90"/>
      <c r="K32" s="193"/>
      <c r="L32" s="193"/>
      <c r="M32" s="193"/>
      <c r="N32" s="193"/>
      <c r="O32" s="720"/>
      <c r="P32" s="64"/>
    </row>
    <row r="33" spans="1:16" ht="16.5" thickBot="1" x14ac:dyDescent="0.3">
      <c r="A33" s="170"/>
      <c r="B33" s="171"/>
      <c r="C33" s="171"/>
      <c r="D33" s="171"/>
      <c r="E33" s="171"/>
      <c r="F33" s="35"/>
      <c r="G33" s="91"/>
      <c r="H33" s="91" t="s">
        <v>162</v>
      </c>
      <c r="I33" s="89"/>
      <c r="J33" s="57"/>
      <c r="K33" s="194"/>
      <c r="L33" s="89"/>
      <c r="M33" s="89"/>
      <c r="N33" s="89"/>
      <c r="O33" s="721">
        <f>IF('Input Data'!C8="b",SUM(O21:O32),0)</f>
        <v>0</v>
      </c>
      <c r="P33" s="64"/>
    </row>
    <row r="34" spans="1:16" ht="16.149999999999999" customHeight="1" thickTop="1" x14ac:dyDescent="0.2">
      <c r="A34" s="266" t="s">
        <v>230</v>
      </c>
      <c r="B34" s="163"/>
      <c r="C34" s="163"/>
      <c r="D34" s="163"/>
      <c r="E34" s="163"/>
      <c r="F34" s="7"/>
      <c r="G34" s="7"/>
      <c r="H34" s="7"/>
      <c r="I34" s="7"/>
      <c r="J34" s="7"/>
      <c r="K34" s="7"/>
      <c r="L34" s="7"/>
      <c r="M34" s="31"/>
      <c r="N34" s="7"/>
      <c r="O34" s="719"/>
    </row>
    <row r="35" spans="1:16" ht="15.75" thickBot="1" x14ac:dyDescent="0.25">
      <c r="A35" s="914" t="s">
        <v>229</v>
      </c>
      <c r="B35" s="915"/>
      <c r="C35" s="915"/>
      <c r="D35" s="173"/>
      <c r="E35" s="173"/>
      <c r="F35" s="20"/>
      <c r="G35" s="83"/>
      <c r="H35" s="83"/>
      <c r="I35" s="37">
        <f>IF('Input Data'!$E$23&lt;3,0,IF('Input Data'!$E$23=3,0.35,IF('Input Data'!$E$23=4,0.4)))</f>
        <v>0</v>
      </c>
      <c r="J35" s="11" t="s">
        <v>2</v>
      </c>
      <c r="K35" s="49">
        <f>'Input Data'!H42</f>
        <v>0</v>
      </c>
      <c r="L35" s="53" t="s">
        <v>28</v>
      </c>
      <c r="M35" s="48">
        <f>O18</f>
        <v>0</v>
      </c>
      <c r="N35" s="50"/>
      <c r="O35" s="717">
        <f>IF(K36=0,0,(I35*K35/K36*M35))</f>
        <v>0</v>
      </c>
    </row>
    <row r="36" spans="1:16" x14ac:dyDescent="0.2">
      <c r="A36" s="916"/>
      <c r="B36" s="915"/>
      <c r="C36" s="915"/>
      <c r="D36" s="175"/>
      <c r="E36" s="175"/>
      <c r="F36" s="85"/>
      <c r="G36" s="83"/>
      <c r="H36" s="83"/>
      <c r="I36" s="37"/>
      <c r="J36" s="27"/>
      <c r="K36" s="50">
        <f>IF('Input Data'!$E$23&lt;4,'Input Data'!$H$37,'Input Data'!$H$44)</f>
        <v>0</v>
      </c>
      <c r="L36" s="53"/>
      <c r="M36" s="50"/>
      <c r="N36" s="50"/>
      <c r="O36" s="717"/>
    </row>
    <row r="37" spans="1:16" ht="8.25" customHeight="1" x14ac:dyDescent="0.2">
      <c r="A37" s="172"/>
      <c r="B37" s="164"/>
      <c r="C37" s="174"/>
      <c r="D37" s="175"/>
      <c r="E37" s="175"/>
      <c r="F37" s="85"/>
      <c r="G37" s="83"/>
      <c r="H37" s="83"/>
      <c r="I37" s="37"/>
      <c r="J37" s="27"/>
      <c r="K37" s="50"/>
      <c r="L37" s="53"/>
      <c r="M37" s="50"/>
      <c r="N37" s="50"/>
      <c r="O37" s="717"/>
    </row>
    <row r="38" spans="1:16" ht="15.75" customHeight="1" thickBot="1" x14ac:dyDescent="0.25">
      <c r="A38" s="856" t="s">
        <v>228</v>
      </c>
      <c r="B38" s="857"/>
      <c r="C38" s="858"/>
      <c r="D38" s="173"/>
      <c r="E38" s="173"/>
      <c r="F38" s="20"/>
      <c r="G38" s="46">
        <f>IF('Input Data'!$H$43&gt;0,1.25,0)</f>
        <v>0</v>
      </c>
      <c r="H38" s="83" t="s">
        <v>28</v>
      </c>
      <c r="I38" s="37">
        <f>IF('Input Data'!$E$23&lt;3,0,IF('Input Data'!$E$23=3,0.35,IF('Input Data'!$E$23=4,0.4)))</f>
        <v>0</v>
      </c>
      <c r="J38" s="11" t="s">
        <v>2</v>
      </c>
      <c r="K38" s="49">
        <f>'Input Data'!H43</f>
        <v>0</v>
      </c>
      <c r="L38" s="53" t="s">
        <v>28</v>
      </c>
      <c r="M38" s="50">
        <f>O18</f>
        <v>0</v>
      </c>
      <c r="N38" s="51"/>
      <c r="O38" s="717">
        <f>IF(K39=0,0,(G38*I38*K38/K39*M38))</f>
        <v>0</v>
      </c>
    </row>
    <row r="39" spans="1:16" x14ac:dyDescent="0.2">
      <c r="A39" s="916"/>
      <c r="B39" s="915"/>
      <c r="C39" s="915"/>
      <c r="D39" s="176"/>
      <c r="E39" s="176"/>
      <c r="F39" s="19"/>
      <c r="G39" s="83"/>
      <c r="H39" s="83"/>
      <c r="I39" s="58"/>
      <c r="J39" s="7"/>
      <c r="K39" s="50">
        <f>IF('Input Data'!$E$23&lt;4,'Input Data'!$H$37,'Input Data'!$H$44)</f>
        <v>0</v>
      </c>
      <c r="L39" s="86"/>
      <c r="M39" s="52"/>
      <c r="N39" s="52"/>
      <c r="O39" s="719"/>
    </row>
    <row r="40" spans="1:16" ht="9" customHeight="1" x14ac:dyDescent="0.2">
      <c r="A40" s="168"/>
      <c r="B40" s="177"/>
      <c r="C40" s="177"/>
      <c r="D40" s="177"/>
      <c r="E40" s="177"/>
      <c r="F40" s="104"/>
      <c r="G40" s="104"/>
      <c r="H40" s="104"/>
      <c r="I40" s="105"/>
      <c r="J40" s="104"/>
      <c r="K40" s="106"/>
      <c r="L40" s="107"/>
      <c r="M40" s="106"/>
      <c r="N40" s="106"/>
      <c r="O40" s="720"/>
    </row>
    <row r="41" spans="1:16" ht="16.5" thickBot="1" x14ac:dyDescent="0.3">
      <c r="A41" s="178"/>
      <c r="B41" s="179"/>
      <c r="C41" s="179"/>
      <c r="D41" s="180"/>
      <c r="E41" s="180"/>
      <c r="F41" s="92"/>
      <c r="G41" s="93"/>
      <c r="H41" s="94"/>
      <c r="I41" s="95"/>
      <c r="J41" s="96"/>
      <c r="K41" s="97"/>
      <c r="L41" s="97"/>
      <c r="M41" s="597" t="s">
        <v>140</v>
      </c>
      <c r="N41" s="97"/>
      <c r="O41" s="722">
        <f>IF( 'Input Data'!C8="b",IF('Input Data'!D23&lt;3,0,SUM(O35:O40)),0)</f>
        <v>0</v>
      </c>
    </row>
    <row r="42" spans="1:16" ht="16.5" thickBot="1" x14ac:dyDescent="0.3">
      <c r="A42" s="274"/>
      <c r="B42" s="270"/>
      <c r="C42" s="270"/>
      <c r="D42" s="270"/>
      <c r="E42" s="270"/>
      <c r="F42" s="275"/>
      <c r="G42" s="275"/>
      <c r="H42" s="275"/>
      <c r="I42" s="276"/>
      <c r="J42" s="275"/>
      <c r="K42" s="275"/>
      <c r="L42" s="275"/>
      <c r="M42" s="596" t="s">
        <v>24</v>
      </c>
      <c r="N42" s="275"/>
      <c r="O42" s="723">
        <f>O33+O41</f>
        <v>0</v>
      </c>
    </row>
    <row r="43" spans="1:16" ht="18.75" thickTop="1" x14ac:dyDescent="0.2">
      <c r="A43" s="266" t="s">
        <v>225</v>
      </c>
      <c r="B43" s="163"/>
      <c r="C43" s="163"/>
      <c r="D43" s="163"/>
      <c r="E43" s="163"/>
      <c r="F43" s="7"/>
      <c r="G43" s="7"/>
      <c r="H43" s="272"/>
      <c r="I43" s="273"/>
      <c r="J43" s="71"/>
      <c r="K43" s="7"/>
      <c r="L43" s="33"/>
      <c r="M43" s="7"/>
      <c r="N43" s="33"/>
      <c r="O43" s="719"/>
    </row>
    <row r="44" spans="1:16" ht="15.6" customHeight="1" x14ac:dyDescent="0.2">
      <c r="A44" s="182" t="s">
        <v>234</v>
      </c>
      <c r="B44" s="181"/>
      <c r="C44" s="181"/>
      <c r="D44" s="181"/>
      <c r="E44" s="181"/>
      <c r="F44" s="1"/>
      <c r="G44" s="1"/>
      <c r="H44" s="39" t="s">
        <v>142</v>
      </c>
      <c r="I44" s="186"/>
      <c r="J44" s="71"/>
      <c r="K44" s="98" t="s">
        <v>7</v>
      </c>
      <c r="L44" s="7"/>
      <c r="M44" s="98" t="s">
        <v>138</v>
      </c>
      <c r="N44" s="47" t="s">
        <v>131</v>
      </c>
      <c r="O44" s="719">
        <f>'Time Based'!H21</f>
        <v>0</v>
      </c>
    </row>
    <row r="45" spans="1:16" ht="15.6" customHeight="1" x14ac:dyDescent="0.2">
      <c r="A45" s="166" t="s">
        <v>258</v>
      </c>
      <c r="B45" s="163"/>
      <c r="C45" s="163"/>
      <c r="D45" s="163"/>
      <c r="E45" s="163"/>
      <c r="F45" s="163"/>
      <c r="G45" s="163"/>
      <c r="H45" s="244" t="s">
        <v>259</v>
      </c>
      <c r="J45" s="238"/>
      <c r="K45" s="239" t="s">
        <v>7</v>
      </c>
      <c r="L45" s="163"/>
      <c r="M45" s="239" t="s">
        <v>138</v>
      </c>
      <c r="N45" s="240"/>
      <c r="O45" s="724">
        <f>'Travelling &amp; Subsistance'!I17</f>
        <v>0</v>
      </c>
    </row>
    <row r="46" spans="1:16" ht="15.75" thickBot="1" x14ac:dyDescent="0.25">
      <c r="A46" s="166" t="s">
        <v>260</v>
      </c>
      <c r="B46" s="163"/>
      <c r="C46" s="163"/>
      <c r="D46" s="163"/>
      <c r="E46" s="163"/>
      <c r="F46" s="163"/>
      <c r="G46" s="163"/>
      <c r="H46" s="244" t="s">
        <v>261</v>
      </c>
      <c r="J46" s="238"/>
      <c r="K46" s="313" t="s">
        <v>7</v>
      </c>
      <c r="L46" s="179"/>
      <c r="M46" s="313" t="s">
        <v>138</v>
      </c>
      <c r="N46" s="314" t="s">
        <v>131</v>
      </c>
      <c r="O46" s="725">
        <f>'Time Based'!H57</f>
        <v>0</v>
      </c>
    </row>
    <row r="47" spans="1:16" ht="16.5" thickBot="1" x14ac:dyDescent="0.3">
      <c r="A47" s="184"/>
      <c r="B47" s="185"/>
      <c r="C47" s="185"/>
      <c r="D47" s="171"/>
      <c r="E47" s="171"/>
      <c r="F47" s="35"/>
      <c r="G47" s="35"/>
      <c r="H47" s="9"/>
      <c r="I47" s="12"/>
      <c r="J47" s="109"/>
      <c r="K47" s="12"/>
      <c r="L47" s="35"/>
      <c r="M47" s="593" t="s">
        <v>36</v>
      </c>
      <c r="N47" s="40"/>
      <c r="O47" s="721">
        <f>SUM(O44:O46)</f>
        <v>0</v>
      </c>
    </row>
    <row r="48" spans="1:16" ht="18.75" thickTop="1" x14ac:dyDescent="0.2">
      <c r="A48" s="266" t="s">
        <v>224</v>
      </c>
      <c r="B48" s="163"/>
      <c r="C48" s="163"/>
      <c r="D48" s="163"/>
      <c r="E48" s="163"/>
      <c r="F48" s="7"/>
      <c r="G48" s="7"/>
      <c r="H48" s="7"/>
      <c r="I48" s="7"/>
      <c r="J48" s="7"/>
      <c r="K48" s="7"/>
      <c r="L48" s="7"/>
      <c r="M48" s="32"/>
      <c r="N48" s="25"/>
      <c r="O48" s="719"/>
    </row>
    <row r="49" spans="1:15" x14ac:dyDescent="0.2">
      <c r="A49" s="166" t="s">
        <v>160</v>
      </c>
      <c r="B49" s="163"/>
      <c r="C49" s="163"/>
      <c r="D49" s="163"/>
      <c r="E49" s="163"/>
      <c r="F49" s="7"/>
      <c r="G49" s="7"/>
      <c r="H49" s="7"/>
      <c r="I49" s="7"/>
      <c r="J49" s="7"/>
      <c r="K49" s="33"/>
      <c r="L49" s="7"/>
      <c r="M49" s="82"/>
      <c r="N49" s="82"/>
      <c r="O49" s="726">
        <f>'Travelling &amp; Subsistance'!I60</f>
        <v>0</v>
      </c>
    </row>
    <row r="50" spans="1:15" x14ac:dyDescent="0.2">
      <c r="A50" s="166" t="s">
        <v>109</v>
      </c>
      <c r="B50" s="163"/>
      <c r="C50" s="163"/>
      <c r="D50" s="163"/>
      <c r="E50" s="163"/>
      <c r="F50" s="7"/>
      <c r="G50" s="7"/>
      <c r="H50" s="7"/>
      <c r="I50" s="7"/>
      <c r="J50" s="7"/>
      <c r="K50" s="33"/>
      <c r="L50" s="7"/>
      <c r="M50" s="82"/>
      <c r="N50" s="82"/>
      <c r="O50" s="726">
        <f>'Typing, Duplicating, &amp; Printing'!I59</f>
        <v>0</v>
      </c>
    </row>
    <row r="51" spans="1:15" ht="15.75" thickBot="1" x14ac:dyDescent="0.25">
      <c r="A51" s="166" t="s">
        <v>110</v>
      </c>
      <c r="B51" s="163"/>
      <c r="C51" s="163"/>
      <c r="D51" s="163"/>
      <c r="E51" s="163"/>
      <c r="F51" s="7"/>
      <c r="G51" s="7"/>
      <c r="H51" s="7"/>
      <c r="I51" s="7"/>
      <c r="J51" s="7"/>
      <c r="K51" s="33"/>
      <c r="L51" s="7"/>
      <c r="M51" s="82"/>
      <c r="N51" s="82"/>
      <c r="O51" s="727">
        <f>'Site staff &amp; Other'!H59</f>
        <v>0</v>
      </c>
    </row>
    <row r="52" spans="1:15" ht="16.5" thickBot="1" x14ac:dyDescent="0.3">
      <c r="A52" s="184"/>
      <c r="B52" s="171"/>
      <c r="C52" s="171"/>
      <c r="D52" s="171"/>
      <c r="E52" s="171"/>
      <c r="F52" s="35"/>
      <c r="G52" s="35"/>
      <c r="H52" s="110"/>
      <c r="I52" s="108"/>
      <c r="J52" s="35"/>
      <c r="K52" s="110"/>
      <c r="L52" s="595"/>
      <c r="M52" s="594" t="s">
        <v>282</v>
      </c>
      <c r="N52" s="108"/>
      <c r="O52" s="728">
        <f>SUM(O49:O51)</f>
        <v>0</v>
      </c>
    </row>
    <row r="53" spans="1:15" ht="15.75" thickTop="1" x14ac:dyDescent="0.2">
      <c r="A53" s="5"/>
      <c r="B53" s="3"/>
      <c r="C53" s="3"/>
      <c r="D53" s="7"/>
      <c r="E53" s="7"/>
      <c r="F53" s="7"/>
      <c r="G53" s="7"/>
      <c r="H53" s="7"/>
      <c r="I53" s="13" t="s">
        <v>26</v>
      </c>
      <c r="J53" s="7"/>
      <c r="K53" s="7" t="s">
        <v>127</v>
      </c>
      <c r="L53" s="7"/>
      <c r="M53" s="7"/>
      <c r="N53" s="7"/>
      <c r="O53" s="729">
        <f>O42+O47+O52</f>
        <v>0</v>
      </c>
    </row>
    <row r="54" spans="1:15" ht="15.75" thickBot="1" x14ac:dyDescent="0.25">
      <c r="A54" s="2"/>
      <c r="B54" s="7"/>
      <c r="C54" s="7"/>
      <c r="D54" s="7"/>
      <c r="E54" s="7"/>
      <c r="F54" s="7"/>
      <c r="G54" s="82"/>
      <c r="H54" s="82"/>
      <c r="I54" s="13" t="s">
        <v>130</v>
      </c>
      <c r="J54" s="82"/>
      <c r="K54" s="82"/>
      <c r="L54" s="7"/>
      <c r="M54" s="7"/>
      <c r="N54" s="7"/>
      <c r="O54" s="730">
        <f>ROUND('Previous Payments'!K42,2)</f>
        <v>0</v>
      </c>
    </row>
    <row r="55" spans="1:15" ht="16.5" thickBot="1" x14ac:dyDescent="0.3">
      <c r="A55" s="2"/>
      <c r="B55" s="7"/>
      <c r="C55" s="35"/>
      <c r="D55" s="7"/>
      <c r="E55" s="7"/>
      <c r="F55" s="7"/>
      <c r="G55" s="34"/>
      <c r="H55" s="19"/>
      <c r="I55" s="924" t="str">
        <f>IF($O$53&lt;$O$54,"OVERPAID BY (Ecl Tax)",IF($O$53&gt;$O$54,"FEES NOW DUE EXCLUDING VAT &amp; NON TAXABLE AMOUNT",""))</f>
        <v/>
      </c>
      <c r="J55" s="925"/>
      <c r="K55" s="925"/>
      <c r="L55" s="925"/>
      <c r="M55" s="925"/>
      <c r="N55" s="925"/>
      <c r="O55" s="731">
        <f>O53-O54</f>
        <v>0</v>
      </c>
    </row>
    <row r="56" spans="1:15" ht="15.75" thickTop="1" x14ac:dyDescent="0.2">
      <c r="A56" s="5"/>
      <c r="B56" s="3"/>
      <c r="C56" s="7"/>
      <c r="D56" s="3" t="s">
        <v>0</v>
      </c>
      <c r="E56" s="3"/>
      <c r="F56" s="3"/>
      <c r="G56" s="10"/>
      <c r="H56" s="41">
        <v>0.14000000000000001</v>
      </c>
      <c r="I56" s="3" t="s">
        <v>25</v>
      </c>
      <c r="J56" s="82"/>
      <c r="K56" s="38">
        <f>IF('Input Data'!C14&lt;0,0,O55)</f>
        <v>0</v>
      </c>
      <c r="L56" s="3"/>
      <c r="M56" s="3"/>
      <c r="N56" s="3"/>
      <c r="O56" s="732">
        <f>IF('Input Data'!C14="none",0,H56*K56)</f>
        <v>0</v>
      </c>
    </row>
    <row r="57" spans="1:15" x14ac:dyDescent="0.2">
      <c r="A57" s="2"/>
      <c r="B57" s="7"/>
      <c r="C57" s="7"/>
      <c r="D57" s="34"/>
      <c r="E57" s="34"/>
      <c r="F57" s="34"/>
      <c r="G57" s="33"/>
      <c r="H57" s="14"/>
      <c r="I57" s="36"/>
      <c r="J57" s="78" t="s">
        <v>163</v>
      </c>
      <c r="K57" s="103"/>
      <c r="L57" s="61"/>
      <c r="M57" s="62"/>
      <c r="N57" s="63"/>
      <c r="O57" s="733">
        <f>'Non Taxable'!I20</f>
        <v>0</v>
      </c>
    </row>
    <row r="58" spans="1:15" ht="16.5" thickBot="1" x14ac:dyDescent="0.3">
      <c r="A58" s="4"/>
      <c r="B58" s="1"/>
      <c r="C58" s="1"/>
      <c r="D58" s="1"/>
      <c r="E58" s="1"/>
      <c r="F58" s="1"/>
      <c r="G58" s="1"/>
      <c r="H58" s="42"/>
      <c r="I58" s="924" t="str">
        <f>IF($O$53&lt;$O$54,"AMOUNT TO BE RECOVERED (Incl VAT)",IF($O$53&gt;$O$54,"FEES NOW DUE INCLUDING VAT &amp; NON TAXABLE AMOUNT",""))</f>
        <v/>
      </c>
      <c r="J58" s="925"/>
      <c r="K58" s="925"/>
      <c r="L58" s="925"/>
      <c r="M58" s="925"/>
      <c r="N58" s="925"/>
      <c r="O58" s="731">
        <f>O55+O56+O57</f>
        <v>0</v>
      </c>
    </row>
    <row r="59" spans="1:15" ht="15.75" thickTop="1" x14ac:dyDescent="0.2">
      <c r="A59" s="555"/>
      <c r="B59" s="556"/>
      <c r="C59" s="556"/>
      <c r="D59" s="556"/>
      <c r="E59" s="556"/>
      <c r="F59" s="556"/>
      <c r="G59" s="556"/>
      <c r="H59" s="556"/>
      <c r="I59" s="556"/>
      <c r="J59" s="556"/>
      <c r="K59" s="556"/>
      <c r="L59" s="556"/>
      <c r="M59" s="556"/>
      <c r="N59" s="556"/>
      <c r="O59" s="557"/>
    </row>
    <row r="60" spans="1:15" x14ac:dyDescent="0.2">
      <c r="A60" s="558" t="s">
        <v>30</v>
      </c>
      <c r="B60" s="559"/>
      <c r="C60" s="560"/>
      <c r="D60" s="560"/>
      <c r="E60" s="560"/>
      <c r="F60" s="560"/>
      <c r="G60" s="560"/>
      <c r="H60" s="560"/>
      <c r="I60" s="561" t="s">
        <v>9</v>
      </c>
      <c r="J60" s="560"/>
      <c r="K60" s="559"/>
      <c r="L60" s="560"/>
      <c r="M60" s="560"/>
      <c r="N60" s="560"/>
      <c r="O60" s="562"/>
    </row>
    <row r="61" spans="1:15" x14ac:dyDescent="0.2">
      <c r="A61" s="558" t="s">
        <v>146</v>
      </c>
      <c r="B61" s="560"/>
      <c r="C61" s="560"/>
      <c r="D61" s="560"/>
      <c r="E61" s="560"/>
      <c r="F61" s="560"/>
      <c r="G61" s="560"/>
      <c r="H61" s="560"/>
      <c r="I61" s="560"/>
      <c r="J61" s="560"/>
      <c r="K61" s="560"/>
      <c r="L61" s="560"/>
      <c r="M61" s="560"/>
      <c r="N61" s="560"/>
      <c r="O61" s="562"/>
    </row>
    <row r="62" spans="1:15" ht="18.75" customHeight="1" x14ac:dyDescent="0.2">
      <c r="A62" s="558" t="s">
        <v>27</v>
      </c>
      <c r="B62" s="563"/>
      <c r="C62" s="563"/>
      <c r="D62" s="563"/>
      <c r="E62" s="563"/>
      <c r="F62" s="563"/>
      <c r="G62" s="563"/>
      <c r="H62" s="563"/>
      <c r="I62" s="563"/>
      <c r="J62" s="559"/>
      <c r="K62" s="559"/>
      <c r="L62" s="559"/>
      <c r="M62" s="559"/>
      <c r="N62" s="559"/>
      <c r="O62" s="564"/>
    </row>
    <row r="63" spans="1:15" ht="20.100000000000001" customHeight="1" x14ac:dyDescent="0.2">
      <c r="A63" s="565"/>
      <c r="B63" s="566"/>
      <c r="C63" s="566"/>
      <c r="D63" s="566"/>
      <c r="E63" s="566"/>
      <c r="F63" s="566"/>
      <c r="G63" s="566"/>
      <c r="H63" s="566"/>
      <c r="I63" s="566"/>
      <c r="J63" s="566"/>
      <c r="K63" s="566"/>
      <c r="L63" s="566"/>
      <c r="M63" s="566"/>
      <c r="N63" s="566"/>
      <c r="O63" s="567"/>
    </row>
    <row r="64" spans="1:15" ht="20.100000000000001" customHeight="1" x14ac:dyDescent="0.2">
      <c r="A64" s="565"/>
      <c r="B64" s="559"/>
      <c r="C64" s="559"/>
      <c r="D64" s="559"/>
      <c r="E64" s="559"/>
      <c r="F64" s="559"/>
      <c r="G64" s="559"/>
      <c r="H64" s="559"/>
      <c r="I64" s="559"/>
      <c r="J64" s="559"/>
      <c r="K64" s="559"/>
      <c r="L64" s="559"/>
      <c r="M64" s="559"/>
      <c r="N64" s="559"/>
      <c r="O64" s="564"/>
    </row>
    <row r="65" spans="1:15" ht="20.100000000000001" customHeight="1" x14ac:dyDescent="0.2">
      <c r="A65" s="558" t="s">
        <v>151</v>
      </c>
      <c r="B65" s="568"/>
      <c r="C65" s="568"/>
      <c r="D65" s="568"/>
      <c r="E65" s="568"/>
      <c r="F65" s="568"/>
      <c r="G65" s="568"/>
      <c r="H65" s="568"/>
      <c r="I65" s="569" t="s">
        <v>32</v>
      </c>
      <c r="J65" s="568"/>
      <c r="K65" s="568"/>
      <c r="L65" s="570"/>
      <c r="M65" s="570"/>
      <c r="N65" s="568"/>
      <c r="O65" s="571"/>
    </row>
    <row r="66" spans="1:15" ht="21" customHeight="1" thickBot="1" x14ac:dyDescent="0.25">
      <c r="A66" s="572"/>
      <c r="B66" s="573" t="s">
        <v>33</v>
      </c>
      <c r="C66" s="923">
        <f>'Input Data'!D11</f>
        <v>0</v>
      </c>
      <c r="D66" s="923"/>
      <c r="E66" s="923"/>
      <c r="F66" s="923"/>
      <c r="G66" s="923"/>
      <c r="H66" s="923"/>
      <c r="I66" s="923"/>
      <c r="J66" s="923"/>
      <c r="K66" s="923"/>
      <c r="L66" s="573"/>
      <c r="M66" s="573"/>
      <c r="N66" s="573"/>
      <c r="O66" s="574"/>
    </row>
    <row r="67" spans="1:15" ht="15.75" thickTop="1" x14ac:dyDescent="0.2"/>
  </sheetData>
  <sheetProtection password="CD4C" sheet="1" objects="1" scenarios="1" formatCells="0" formatColumns="0" formatRows="0"/>
  <mergeCells count="34">
    <mergeCell ref="A38:C39"/>
    <mergeCell ref="I55:N55"/>
    <mergeCell ref="J12:K12"/>
    <mergeCell ref="M14:O14"/>
    <mergeCell ref="L12:N12"/>
    <mergeCell ref="L13:M13"/>
    <mergeCell ref="A30:D31"/>
    <mergeCell ref="A21:E22"/>
    <mergeCell ref="A35:C36"/>
    <mergeCell ref="C10:G10"/>
    <mergeCell ref="C12:G12"/>
    <mergeCell ref="A15:G15"/>
    <mergeCell ref="C13:G13"/>
    <mergeCell ref="C14:G14"/>
    <mergeCell ref="C11:G11"/>
    <mergeCell ref="C66:K66"/>
    <mergeCell ref="B5:M5"/>
    <mergeCell ref="B6:M6"/>
    <mergeCell ref="I58:N58"/>
    <mergeCell ref="A27:D28"/>
    <mergeCell ref="A24:D25"/>
    <mergeCell ref="A8:B8"/>
    <mergeCell ref="C8:G8"/>
    <mergeCell ref="L11:O11"/>
    <mergeCell ref="J15:N15"/>
    <mergeCell ref="C9:G9"/>
    <mergeCell ref="D1:G1"/>
    <mergeCell ref="I1:O1"/>
    <mergeCell ref="A2:E2"/>
    <mergeCell ref="I2:O2"/>
    <mergeCell ref="M7:N7"/>
    <mergeCell ref="B4:M4"/>
    <mergeCell ref="L8:N8"/>
    <mergeCell ref="B7:I7"/>
  </mergeCells>
  <phoneticPr fontId="43" type="noConversion"/>
  <printOptions horizontalCentered="1"/>
  <pageMargins left="0.55118110236220474" right="0.55118110236220474" top="0.78740157480314965" bottom="0.78740157480314965" header="0.51181102362204722" footer="0.51181102362204722"/>
  <pageSetup paperSize="9" scale="60" orientation="portrait" horizontalDpi="300" verticalDpi="300" r:id="rId1"/>
  <headerFooter alignWithMargins="0">
    <oddFooter>&amp;L&amp;8&amp;F &amp;C&amp;8&amp;A&amp;R&amp;8PRINT DATE: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3"/>
  <sheetViews>
    <sheetView zoomScaleNormal="100" workbookViewId="0">
      <selection activeCell="I21" sqref="I21"/>
    </sheetView>
  </sheetViews>
  <sheetFormatPr defaultRowHeight="15" x14ac:dyDescent="0.2"/>
  <cols>
    <col min="1" max="1" width="3.44140625" customWidth="1"/>
    <col min="2" max="2" width="13.33203125" customWidth="1"/>
    <col min="3" max="3" width="11.21875" customWidth="1"/>
    <col min="4" max="4" width="13.109375" customWidth="1"/>
    <col min="5" max="5" width="10.109375" customWidth="1"/>
    <col min="6" max="6" width="8.33203125" customWidth="1"/>
    <col min="8" max="8" width="13.21875" customWidth="1"/>
    <col min="10" max="10" width="3.109375" customWidth="1"/>
  </cols>
  <sheetData>
    <row r="1" spans="1:6" ht="15.75" x14ac:dyDescent="0.25">
      <c r="B1" s="66" t="s">
        <v>272</v>
      </c>
    </row>
    <row r="2" spans="1:6" ht="16.5" thickBot="1" x14ac:dyDescent="0.3">
      <c r="A2" s="64"/>
      <c r="B2" s="111" t="s">
        <v>153</v>
      </c>
      <c r="C2" s="67" t="s">
        <v>165</v>
      </c>
      <c r="F2" s="64"/>
    </row>
    <row r="3" spans="1:6" x14ac:dyDescent="0.2">
      <c r="A3" s="64"/>
      <c r="B3" s="541">
        <v>0</v>
      </c>
      <c r="C3" s="542">
        <f t="shared" ref="C3:C8" si="0">B4</f>
        <v>290000</v>
      </c>
      <c r="D3" s="543">
        <v>0</v>
      </c>
      <c r="E3" s="544">
        <v>0.125</v>
      </c>
      <c r="F3" s="64"/>
    </row>
    <row r="4" spans="1:6" x14ac:dyDescent="0.2">
      <c r="A4" s="64"/>
      <c r="B4" s="545">
        <v>290000</v>
      </c>
      <c r="C4" s="546">
        <f t="shared" si="0"/>
        <v>910000</v>
      </c>
      <c r="D4" s="546">
        <v>36250</v>
      </c>
      <c r="E4" s="547">
        <v>0.125</v>
      </c>
      <c r="F4" s="64"/>
    </row>
    <row r="5" spans="1:6" x14ac:dyDescent="0.2">
      <c r="A5" s="64"/>
      <c r="B5" s="545">
        <v>910000</v>
      </c>
      <c r="C5" s="546">
        <f t="shared" si="0"/>
        <v>3990000</v>
      </c>
      <c r="D5" s="546">
        <v>113750</v>
      </c>
      <c r="E5" s="547">
        <v>0.1</v>
      </c>
      <c r="F5" s="64"/>
    </row>
    <row r="6" spans="1:6" x14ac:dyDescent="0.2">
      <c r="A6" s="64"/>
      <c r="B6" s="545">
        <v>3990000</v>
      </c>
      <c r="C6" s="546">
        <f t="shared" si="0"/>
        <v>11400000</v>
      </c>
      <c r="D6" s="546">
        <v>421750</v>
      </c>
      <c r="E6" s="547">
        <v>0.08</v>
      </c>
      <c r="F6" s="64"/>
    </row>
    <row r="7" spans="1:6" x14ac:dyDescent="0.2">
      <c r="A7" s="64"/>
      <c r="B7" s="545">
        <v>11400000</v>
      </c>
      <c r="C7" s="546">
        <f t="shared" si="0"/>
        <v>25100000</v>
      </c>
      <c r="D7" s="546">
        <v>1014550</v>
      </c>
      <c r="E7" s="547">
        <v>7.0000000000000007E-2</v>
      </c>
      <c r="F7" s="64"/>
    </row>
    <row r="8" spans="1:6" x14ac:dyDescent="0.2">
      <c r="A8" s="64"/>
      <c r="B8" s="545">
        <v>25100000</v>
      </c>
      <c r="C8" s="546">
        <f t="shared" si="0"/>
        <v>45600000</v>
      </c>
      <c r="D8" s="546">
        <v>1973550</v>
      </c>
      <c r="E8" s="547">
        <v>0.06</v>
      </c>
      <c r="F8" s="64"/>
    </row>
    <row r="9" spans="1:6" ht="15.75" thickBot="1" x14ac:dyDescent="0.25">
      <c r="A9" s="64"/>
      <c r="B9" s="548">
        <v>45600000</v>
      </c>
      <c r="C9" s="676">
        <v>100000000</v>
      </c>
      <c r="D9" s="549">
        <v>3203550</v>
      </c>
      <c r="E9" s="550">
        <v>5.5E-2</v>
      </c>
      <c r="F9" s="64"/>
    </row>
    <row r="10" spans="1:6" ht="15.75" customHeight="1" x14ac:dyDescent="0.2">
      <c r="A10" s="64"/>
      <c r="B10" s="64"/>
      <c r="C10" s="79"/>
      <c r="D10" s="79"/>
      <c r="E10" s="112"/>
      <c r="F10" s="64"/>
    </row>
    <row r="11" spans="1:6" ht="16.5" thickBot="1" x14ac:dyDescent="0.3">
      <c r="A11" s="64"/>
      <c r="B11" s="111" t="s">
        <v>274</v>
      </c>
      <c r="C11" s="65" t="s">
        <v>166</v>
      </c>
      <c r="D11" s="66"/>
      <c r="E11" s="112"/>
      <c r="F11" s="64"/>
    </row>
    <row r="12" spans="1:6" x14ac:dyDescent="0.2">
      <c r="A12" s="64"/>
      <c r="B12" s="541">
        <v>0</v>
      </c>
      <c r="C12" s="542">
        <f t="shared" ref="C12:C17" si="1">B13</f>
        <v>290000</v>
      </c>
      <c r="D12" s="543">
        <v>0</v>
      </c>
      <c r="E12" s="544">
        <v>0.15</v>
      </c>
      <c r="F12" s="64"/>
    </row>
    <row r="13" spans="1:6" x14ac:dyDescent="0.2">
      <c r="A13" s="64"/>
      <c r="B13" s="545">
        <v>290000</v>
      </c>
      <c r="C13" s="546">
        <f t="shared" si="1"/>
        <v>800000</v>
      </c>
      <c r="D13" s="546">
        <v>43500</v>
      </c>
      <c r="E13" s="547">
        <v>0.15</v>
      </c>
      <c r="F13" s="64"/>
    </row>
    <row r="14" spans="1:6" x14ac:dyDescent="0.2">
      <c r="A14" s="64"/>
      <c r="B14" s="545">
        <v>800000</v>
      </c>
      <c r="C14" s="546">
        <f t="shared" si="1"/>
        <v>5700000</v>
      </c>
      <c r="D14" s="546">
        <v>120000</v>
      </c>
      <c r="E14" s="547">
        <v>0.125</v>
      </c>
      <c r="F14" s="64"/>
    </row>
    <row r="15" spans="1:6" x14ac:dyDescent="0.2">
      <c r="A15" s="64"/>
      <c r="B15" s="545">
        <v>5700000</v>
      </c>
      <c r="C15" s="546">
        <f t="shared" si="1"/>
        <v>11400000</v>
      </c>
      <c r="D15" s="546">
        <v>732500</v>
      </c>
      <c r="E15" s="547">
        <v>0.105</v>
      </c>
      <c r="F15" s="64"/>
    </row>
    <row r="16" spans="1:6" x14ac:dyDescent="0.2">
      <c r="A16" s="64"/>
      <c r="B16" s="545">
        <v>11400000</v>
      </c>
      <c r="C16" s="546">
        <f t="shared" si="1"/>
        <v>22800000</v>
      </c>
      <c r="D16" s="546">
        <v>1331000</v>
      </c>
      <c r="E16" s="547">
        <v>9.5000000000000001E-2</v>
      </c>
      <c r="F16" s="64"/>
    </row>
    <row r="17" spans="1:7" x14ac:dyDescent="0.2">
      <c r="A17" s="64"/>
      <c r="B17" s="545">
        <v>22800000</v>
      </c>
      <c r="C17" s="546">
        <f t="shared" si="1"/>
        <v>68400000</v>
      </c>
      <c r="D17" s="546">
        <v>2414000</v>
      </c>
      <c r="E17" s="547">
        <v>0.09</v>
      </c>
      <c r="F17" s="64"/>
    </row>
    <row r="18" spans="1:7" ht="15.75" thickBot="1" x14ac:dyDescent="0.25">
      <c r="A18" s="64"/>
      <c r="B18" s="548">
        <v>68400000</v>
      </c>
      <c r="C18" s="676">
        <v>100000000</v>
      </c>
      <c r="D18" s="549">
        <v>6518000</v>
      </c>
      <c r="E18" s="550">
        <v>8.5000000000000006E-2</v>
      </c>
      <c r="F18" s="64"/>
    </row>
    <row r="19" spans="1:7" x14ac:dyDescent="0.2">
      <c r="A19" s="64"/>
      <c r="B19" s="64"/>
      <c r="C19" s="64"/>
      <c r="D19" s="64"/>
      <c r="E19" s="64"/>
      <c r="F19" s="64"/>
    </row>
    <row r="20" spans="1:7" x14ac:dyDescent="0.2">
      <c r="A20" s="64"/>
      <c r="B20" s="64"/>
      <c r="C20" s="64"/>
      <c r="D20" s="64"/>
      <c r="E20" s="64"/>
      <c r="F20" s="64"/>
    </row>
    <row r="21" spans="1:7" ht="16.5" thickBot="1" x14ac:dyDescent="0.3">
      <c r="A21" s="64"/>
      <c r="B21" s="649" t="s">
        <v>284</v>
      </c>
      <c r="C21" s="650"/>
      <c r="D21" s="650"/>
      <c r="E21" s="650"/>
      <c r="F21" s="650"/>
      <c r="G21" s="650"/>
    </row>
    <row r="22" spans="1:7" ht="25.5" customHeight="1" x14ac:dyDescent="0.2">
      <c r="A22" s="64"/>
      <c r="B22" s="651" t="s">
        <v>285</v>
      </c>
      <c r="C22" s="652" t="s">
        <v>286</v>
      </c>
      <c r="D22" s="653" t="s">
        <v>287</v>
      </c>
      <c r="E22" s="654"/>
      <c r="F22" s="655" t="s">
        <v>288</v>
      </c>
      <c r="G22" s="656" t="s">
        <v>289</v>
      </c>
    </row>
    <row r="23" spans="1:7" x14ac:dyDescent="0.2">
      <c r="A23" s="64"/>
      <c r="B23" s="657" t="s">
        <v>290</v>
      </c>
      <c r="C23" s="658" t="s">
        <v>291</v>
      </c>
      <c r="D23" s="659">
        <f>IF('Input Data'!$E$23&lt;1,0,20%)</f>
        <v>0.2</v>
      </c>
      <c r="E23" s="660" t="s">
        <v>28</v>
      </c>
      <c r="F23" s="661">
        <f>IF('Input Data'!$E$23=1,'Input Data'!$D$24,1)</f>
        <v>1</v>
      </c>
      <c r="G23" s="662">
        <f>D23*F23</f>
        <v>0.2</v>
      </c>
    </row>
    <row r="24" spans="1:7" ht="15.75" thickBot="1" x14ac:dyDescent="0.25">
      <c r="A24" s="64"/>
      <c r="B24" s="663" t="s">
        <v>292</v>
      </c>
      <c r="C24" s="664" t="s">
        <v>293</v>
      </c>
      <c r="D24" s="665">
        <f>IF('Input Data'!$E$23&lt;2,0,40%)</f>
        <v>0.4</v>
      </c>
      <c r="E24" s="666" t="s">
        <v>28</v>
      </c>
      <c r="F24" s="667">
        <f>IF('Input Data'!$E$23=2,'Input Data'!$D$24,1)</f>
        <v>0.7</v>
      </c>
      <c r="G24" s="668">
        <f>D24*F24+G23</f>
        <v>0.48</v>
      </c>
    </row>
    <row r="25" spans="1:7" x14ac:dyDescent="0.2">
      <c r="A25" s="64"/>
      <c r="B25" s="669"/>
      <c r="C25" s="670"/>
      <c r="D25" s="671"/>
      <c r="E25" s="669"/>
      <c r="F25" s="672"/>
      <c r="G25" s="673"/>
    </row>
    <row r="26" spans="1:7" x14ac:dyDescent="0.2">
      <c r="A26" s="64"/>
      <c r="C26" s="674" t="s">
        <v>291</v>
      </c>
      <c r="D26" s="675">
        <v>20</v>
      </c>
    </row>
    <row r="27" spans="1:7" x14ac:dyDescent="0.2">
      <c r="A27" s="64"/>
      <c r="C27" s="674" t="s">
        <v>293</v>
      </c>
      <c r="D27" s="675">
        <v>40</v>
      </c>
    </row>
    <row r="28" spans="1:7" x14ac:dyDescent="0.2">
      <c r="A28" s="64"/>
      <c r="C28" s="675" t="s">
        <v>294</v>
      </c>
      <c r="D28" s="675">
        <v>40</v>
      </c>
    </row>
    <row r="29" spans="1:7" x14ac:dyDescent="0.2">
      <c r="A29" s="64"/>
      <c r="B29" s="64"/>
      <c r="C29" s="64"/>
      <c r="D29" s="64"/>
      <c r="E29" s="64"/>
      <c r="F29" s="64"/>
    </row>
    <row r="30" spans="1:7" x14ac:dyDescent="0.2">
      <c r="A30" s="64"/>
      <c r="B30" s="64"/>
      <c r="C30" s="64"/>
      <c r="D30" s="64"/>
      <c r="E30" s="64"/>
      <c r="F30" s="64"/>
    </row>
    <row r="31" spans="1:7" x14ac:dyDescent="0.2">
      <c r="A31" s="64"/>
      <c r="B31" s="64"/>
      <c r="C31" s="64"/>
      <c r="D31" s="64"/>
      <c r="E31" s="64"/>
      <c r="F31" s="64"/>
    </row>
    <row r="32" spans="1:7" x14ac:dyDescent="0.2">
      <c r="A32" s="64"/>
      <c r="B32" s="64"/>
      <c r="C32" s="64"/>
      <c r="D32" s="64"/>
      <c r="E32" s="64"/>
      <c r="F32" s="64"/>
    </row>
    <row r="33" spans="1:6" x14ac:dyDescent="0.2">
      <c r="A33" s="64"/>
      <c r="B33" s="64"/>
      <c r="C33" s="64"/>
      <c r="D33" s="64"/>
      <c r="E33" s="64"/>
      <c r="F33" s="64"/>
    </row>
  </sheetData>
  <sheetProtection password="CD4C" sheet="1" objects="1" scenarios="1" formatCells="0" formatColumns="0" formatRows="0"/>
  <phoneticPr fontId="43"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election activeCell="F2" sqref="F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3" ht="18.75" thickTop="1" x14ac:dyDescent="0.2">
      <c r="A1" s="993" t="s">
        <v>316</v>
      </c>
      <c r="B1" s="584"/>
      <c r="C1" s="442"/>
      <c r="D1" s="443" t="s">
        <v>267</v>
      </c>
      <c r="E1" s="442"/>
      <c r="F1" s="442"/>
      <c r="G1" s="442"/>
      <c r="H1" s="442"/>
      <c r="I1" s="442"/>
      <c r="J1" s="442"/>
      <c r="K1" s="442"/>
      <c r="L1" s="442"/>
      <c r="M1" s="444"/>
    </row>
    <row r="2" spans="1:13" x14ac:dyDescent="0.2">
      <c r="A2" s="934" t="s">
        <v>252</v>
      </c>
      <c r="B2" s="935"/>
      <c r="C2" s="936"/>
      <c r="D2" s="989">
        <f>'Input Data'!$D$20</f>
        <v>0</v>
      </c>
      <c r="E2" s="445" t="s">
        <v>202</v>
      </c>
      <c r="F2" s="987">
        <f>'Input Data'!$D$6</f>
        <v>0</v>
      </c>
      <c r="G2" s="192"/>
      <c r="H2" s="937" t="s">
        <v>129</v>
      </c>
      <c r="I2" s="937"/>
      <c r="J2" s="938"/>
      <c r="K2" s="446" t="str">
        <f>IF('Input Data'!D14&gt;0,"Y","N")</f>
        <v>N</v>
      </c>
      <c r="L2" s="192"/>
      <c r="M2" s="195"/>
    </row>
    <row r="3" spans="1:13" ht="15.75" thickBot="1" x14ac:dyDescent="0.25">
      <c r="A3" s="447"/>
      <c r="B3" s="448"/>
      <c r="C3" s="192"/>
      <c r="D3" s="192"/>
      <c r="E3" s="192"/>
      <c r="F3" s="192"/>
      <c r="G3" s="192"/>
      <c r="H3" s="448"/>
      <c r="I3" s="448"/>
      <c r="J3" s="449"/>
      <c r="K3" s="192"/>
      <c r="L3" s="192"/>
      <c r="M3" s="450"/>
    </row>
    <row r="4" spans="1:13" ht="65.25" thickTop="1" thickBot="1" x14ac:dyDescent="0.25">
      <c r="A4" s="451" t="s">
        <v>248</v>
      </c>
      <c r="B4" s="581" t="s">
        <v>9</v>
      </c>
      <c r="C4" s="582" t="s">
        <v>276</v>
      </c>
      <c r="D4" s="582" t="s">
        <v>277</v>
      </c>
      <c r="E4" s="452" t="s">
        <v>278</v>
      </c>
      <c r="F4" s="583" t="s">
        <v>279</v>
      </c>
      <c r="G4" s="164"/>
      <c r="H4" s="451" t="s">
        <v>248</v>
      </c>
      <c r="I4" s="581" t="s">
        <v>9</v>
      </c>
      <c r="J4" s="582" t="s">
        <v>276</v>
      </c>
      <c r="K4" s="582" t="s">
        <v>277</v>
      </c>
      <c r="L4" s="452" t="s">
        <v>278</v>
      </c>
      <c r="M4" s="583" t="s">
        <v>279</v>
      </c>
    </row>
    <row r="5" spans="1:13" ht="27" thickTop="1" thickBot="1" x14ac:dyDescent="0.25">
      <c r="A5" s="453" t="s">
        <v>249</v>
      </c>
      <c r="B5" s="587"/>
      <c r="C5" s="752"/>
      <c r="D5" s="753">
        <f>IF($K$2="Y",((C5-E5)/1.14),C5)</f>
        <v>0</v>
      </c>
      <c r="E5" s="752">
        <v>0</v>
      </c>
      <c r="F5" s="754">
        <f>SUM(D5:E5)</f>
        <v>0</v>
      </c>
      <c r="G5" s="192"/>
      <c r="H5" s="454" t="s">
        <v>250</v>
      </c>
      <c r="I5" s="586"/>
      <c r="J5" s="757">
        <f>C42</f>
        <v>0</v>
      </c>
      <c r="K5" s="758">
        <f>D42</f>
        <v>0</v>
      </c>
      <c r="L5" s="757">
        <f>E42</f>
        <v>0</v>
      </c>
      <c r="M5" s="759">
        <f>SUM(K5:L5)</f>
        <v>0</v>
      </c>
    </row>
    <row r="6" spans="1:13" x14ac:dyDescent="0.2">
      <c r="A6" s="455">
        <f t="shared" ref="A6:A41" si="0">A5+1</f>
        <v>2</v>
      </c>
      <c r="B6" s="588"/>
      <c r="C6" s="752">
        <v>0</v>
      </c>
      <c r="D6" s="753">
        <f t="shared" ref="D6:D41" si="1">IF($K$2="Y",((C6-E6)/1.14),C6)</f>
        <v>0</v>
      </c>
      <c r="E6" s="752">
        <v>0</v>
      </c>
      <c r="F6" s="754">
        <f t="shared" ref="F6:F41" si="2">SUM(D6:E6)</f>
        <v>0</v>
      </c>
      <c r="G6" s="192"/>
      <c r="H6" s="456" t="s">
        <v>251</v>
      </c>
      <c r="I6" s="587"/>
      <c r="J6" s="760">
        <v>0</v>
      </c>
      <c r="K6" s="753">
        <f t="shared" ref="K6:K41" si="3">IF($K$2="Y",((J6-L6)/1.14),J6)</f>
        <v>0</v>
      </c>
      <c r="L6" s="760">
        <v>0</v>
      </c>
      <c r="M6" s="761">
        <f t="shared" ref="M6:M41" si="4">SUM(K6:L6)</f>
        <v>0</v>
      </c>
    </row>
    <row r="7" spans="1:13" x14ac:dyDescent="0.2">
      <c r="A7" s="455">
        <f t="shared" si="0"/>
        <v>3</v>
      </c>
      <c r="B7" s="588"/>
      <c r="C7" s="752">
        <v>0</v>
      </c>
      <c r="D7" s="753">
        <f t="shared" si="1"/>
        <v>0</v>
      </c>
      <c r="E7" s="752">
        <v>0</v>
      </c>
      <c r="F7" s="754">
        <f t="shared" si="2"/>
        <v>0</v>
      </c>
      <c r="G7" s="192"/>
      <c r="H7" s="455">
        <f t="shared" ref="H7:H41" si="5">H6+1</f>
        <v>39</v>
      </c>
      <c r="I7" s="588"/>
      <c r="J7" s="752">
        <v>0</v>
      </c>
      <c r="K7" s="753">
        <f t="shared" si="3"/>
        <v>0</v>
      </c>
      <c r="L7" s="752">
        <v>0</v>
      </c>
      <c r="M7" s="754">
        <f t="shared" si="4"/>
        <v>0</v>
      </c>
    </row>
    <row r="8" spans="1:13" x14ac:dyDescent="0.2">
      <c r="A8" s="455">
        <f t="shared" si="0"/>
        <v>4</v>
      </c>
      <c r="B8" s="588"/>
      <c r="C8" s="752">
        <v>0</v>
      </c>
      <c r="D8" s="753">
        <f t="shared" si="1"/>
        <v>0</v>
      </c>
      <c r="E8" s="752">
        <v>0</v>
      </c>
      <c r="F8" s="754">
        <f t="shared" si="2"/>
        <v>0</v>
      </c>
      <c r="G8" s="192"/>
      <c r="H8" s="455">
        <f t="shared" si="5"/>
        <v>40</v>
      </c>
      <c r="I8" s="588"/>
      <c r="J8" s="752">
        <v>0</v>
      </c>
      <c r="K8" s="753">
        <f t="shared" si="3"/>
        <v>0</v>
      </c>
      <c r="L8" s="752">
        <v>0</v>
      </c>
      <c r="M8" s="754">
        <f t="shared" si="4"/>
        <v>0</v>
      </c>
    </row>
    <row r="9" spans="1:13" x14ac:dyDescent="0.2">
      <c r="A9" s="455">
        <f t="shared" si="0"/>
        <v>5</v>
      </c>
      <c r="B9" s="588"/>
      <c r="C9" s="752">
        <v>0</v>
      </c>
      <c r="D9" s="753">
        <f t="shared" si="1"/>
        <v>0</v>
      </c>
      <c r="E9" s="752">
        <v>0</v>
      </c>
      <c r="F9" s="754">
        <f t="shared" si="2"/>
        <v>0</v>
      </c>
      <c r="G9" s="192"/>
      <c r="H9" s="455">
        <f t="shared" si="5"/>
        <v>41</v>
      </c>
      <c r="I9" s="588"/>
      <c r="J9" s="752">
        <v>0</v>
      </c>
      <c r="K9" s="753">
        <f t="shared" si="3"/>
        <v>0</v>
      </c>
      <c r="L9" s="752">
        <v>0</v>
      </c>
      <c r="M9" s="754">
        <f t="shared" si="4"/>
        <v>0</v>
      </c>
    </row>
    <row r="10" spans="1:13" x14ac:dyDescent="0.2">
      <c r="A10" s="455">
        <f t="shared" si="0"/>
        <v>6</v>
      </c>
      <c r="B10" s="588"/>
      <c r="C10" s="752">
        <v>0</v>
      </c>
      <c r="D10" s="753">
        <f t="shared" si="1"/>
        <v>0</v>
      </c>
      <c r="E10" s="752">
        <v>0</v>
      </c>
      <c r="F10" s="754">
        <f t="shared" si="2"/>
        <v>0</v>
      </c>
      <c r="G10" s="192"/>
      <c r="H10" s="455">
        <f t="shared" si="5"/>
        <v>42</v>
      </c>
      <c r="I10" s="588"/>
      <c r="J10" s="752">
        <v>0</v>
      </c>
      <c r="K10" s="753">
        <f t="shared" si="3"/>
        <v>0</v>
      </c>
      <c r="L10" s="752">
        <v>0</v>
      </c>
      <c r="M10" s="754">
        <f t="shared" si="4"/>
        <v>0</v>
      </c>
    </row>
    <row r="11" spans="1:13" x14ac:dyDescent="0.2">
      <c r="A11" s="455">
        <f t="shared" si="0"/>
        <v>7</v>
      </c>
      <c r="B11" s="588"/>
      <c r="C11" s="752">
        <v>0</v>
      </c>
      <c r="D11" s="753">
        <f t="shared" si="1"/>
        <v>0</v>
      </c>
      <c r="E11" s="752">
        <v>0</v>
      </c>
      <c r="F11" s="754">
        <f t="shared" si="2"/>
        <v>0</v>
      </c>
      <c r="G11" s="192"/>
      <c r="H11" s="455">
        <f t="shared" si="5"/>
        <v>43</v>
      </c>
      <c r="I11" s="588"/>
      <c r="J11" s="752">
        <v>0</v>
      </c>
      <c r="K11" s="753">
        <f t="shared" si="3"/>
        <v>0</v>
      </c>
      <c r="L11" s="752">
        <v>0</v>
      </c>
      <c r="M11" s="754">
        <f t="shared" si="4"/>
        <v>0</v>
      </c>
    </row>
    <row r="12" spans="1:13" x14ac:dyDescent="0.2">
      <c r="A12" s="455">
        <f t="shared" si="0"/>
        <v>8</v>
      </c>
      <c r="B12" s="588"/>
      <c r="C12" s="752">
        <v>0</v>
      </c>
      <c r="D12" s="753">
        <f t="shared" si="1"/>
        <v>0</v>
      </c>
      <c r="E12" s="752">
        <v>0</v>
      </c>
      <c r="F12" s="754">
        <f t="shared" si="2"/>
        <v>0</v>
      </c>
      <c r="G12" s="192"/>
      <c r="H12" s="455">
        <f t="shared" si="5"/>
        <v>44</v>
      </c>
      <c r="I12" s="588"/>
      <c r="J12" s="752">
        <v>0</v>
      </c>
      <c r="K12" s="753">
        <f t="shared" si="3"/>
        <v>0</v>
      </c>
      <c r="L12" s="752">
        <v>0</v>
      </c>
      <c r="M12" s="754">
        <f t="shared" si="4"/>
        <v>0</v>
      </c>
    </row>
    <row r="13" spans="1:13" x14ac:dyDescent="0.2">
      <c r="A13" s="455">
        <f t="shared" si="0"/>
        <v>9</v>
      </c>
      <c r="B13" s="588"/>
      <c r="C13" s="752">
        <v>0</v>
      </c>
      <c r="D13" s="753">
        <f t="shared" si="1"/>
        <v>0</v>
      </c>
      <c r="E13" s="752">
        <v>0</v>
      </c>
      <c r="F13" s="754">
        <f t="shared" si="2"/>
        <v>0</v>
      </c>
      <c r="G13" s="192"/>
      <c r="H13" s="455">
        <f t="shared" si="5"/>
        <v>45</v>
      </c>
      <c r="I13" s="588"/>
      <c r="J13" s="752">
        <v>0</v>
      </c>
      <c r="K13" s="753">
        <f t="shared" si="3"/>
        <v>0</v>
      </c>
      <c r="L13" s="752">
        <v>0</v>
      </c>
      <c r="M13" s="754">
        <f t="shared" si="4"/>
        <v>0</v>
      </c>
    </row>
    <row r="14" spans="1:13" x14ac:dyDescent="0.2">
      <c r="A14" s="455">
        <f t="shared" si="0"/>
        <v>10</v>
      </c>
      <c r="B14" s="588"/>
      <c r="C14" s="752">
        <v>0</v>
      </c>
      <c r="D14" s="753">
        <f t="shared" si="1"/>
        <v>0</v>
      </c>
      <c r="E14" s="752">
        <v>0</v>
      </c>
      <c r="F14" s="754">
        <f t="shared" si="2"/>
        <v>0</v>
      </c>
      <c r="G14" s="192"/>
      <c r="H14" s="455">
        <f t="shared" si="5"/>
        <v>46</v>
      </c>
      <c r="I14" s="588"/>
      <c r="J14" s="752">
        <v>0</v>
      </c>
      <c r="K14" s="753">
        <f t="shared" si="3"/>
        <v>0</v>
      </c>
      <c r="L14" s="752">
        <v>0</v>
      </c>
      <c r="M14" s="754">
        <f t="shared" si="4"/>
        <v>0</v>
      </c>
    </row>
    <row r="15" spans="1:13" x14ac:dyDescent="0.2">
      <c r="A15" s="455">
        <f t="shared" si="0"/>
        <v>11</v>
      </c>
      <c r="B15" s="588"/>
      <c r="C15" s="752">
        <v>0</v>
      </c>
      <c r="D15" s="753">
        <f t="shared" si="1"/>
        <v>0</v>
      </c>
      <c r="E15" s="752">
        <v>0</v>
      </c>
      <c r="F15" s="754">
        <f t="shared" si="2"/>
        <v>0</v>
      </c>
      <c r="G15" s="192"/>
      <c r="H15" s="455">
        <f t="shared" si="5"/>
        <v>47</v>
      </c>
      <c r="I15" s="588"/>
      <c r="J15" s="752">
        <v>0</v>
      </c>
      <c r="K15" s="753">
        <f t="shared" si="3"/>
        <v>0</v>
      </c>
      <c r="L15" s="752">
        <v>0</v>
      </c>
      <c r="M15" s="754">
        <f t="shared" si="4"/>
        <v>0</v>
      </c>
    </row>
    <row r="16" spans="1:13" x14ac:dyDescent="0.2">
      <c r="A16" s="455">
        <f t="shared" si="0"/>
        <v>12</v>
      </c>
      <c r="B16" s="588"/>
      <c r="C16" s="752">
        <v>0</v>
      </c>
      <c r="D16" s="753">
        <f t="shared" si="1"/>
        <v>0</v>
      </c>
      <c r="E16" s="752">
        <v>0</v>
      </c>
      <c r="F16" s="754">
        <f t="shared" si="2"/>
        <v>0</v>
      </c>
      <c r="G16" s="192"/>
      <c r="H16" s="455">
        <f t="shared" si="5"/>
        <v>48</v>
      </c>
      <c r="I16" s="588"/>
      <c r="J16" s="752">
        <v>0</v>
      </c>
      <c r="K16" s="753">
        <f t="shared" si="3"/>
        <v>0</v>
      </c>
      <c r="L16" s="752">
        <v>0</v>
      </c>
      <c r="M16" s="754">
        <f t="shared" si="4"/>
        <v>0</v>
      </c>
    </row>
    <row r="17" spans="1:13" x14ac:dyDescent="0.2">
      <c r="A17" s="455">
        <f t="shared" si="0"/>
        <v>13</v>
      </c>
      <c r="B17" s="588"/>
      <c r="C17" s="752">
        <v>0</v>
      </c>
      <c r="D17" s="753">
        <f t="shared" si="1"/>
        <v>0</v>
      </c>
      <c r="E17" s="752">
        <v>0</v>
      </c>
      <c r="F17" s="754">
        <f t="shared" si="2"/>
        <v>0</v>
      </c>
      <c r="G17" s="192"/>
      <c r="H17" s="455">
        <f t="shared" si="5"/>
        <v>49</v>
      </c>
      <c r="I17" s="588"/>
      <c r="J17" s="752">
        <v>0</v>
      </c>
      <c r="K17" s="753">
        <f t="shared" si="3"/>
        <v>0</v>
      </c>
      <c r="L17" s="752">
        <v>0</v>
      </c>
      <c r="M17" s="754">
        <f t="shared" si="4"/>
        <v>0</v>
      </c>
    </row>
    <row r="18" spans="1:13" x14ac:dyDescent="0.2">
      <c r="A18" s="455">
        <f t="shared" si="0"/>
        <v>14</v>
      </c>
      <c r="B18" s="588"/>
      <c r="C18" s="752">
        <v>0</v>
      </c>
      <c r="D18" s="753">
        <f t="shared" si="1"/>
        <v>0</v>
      </c>
      <c r="E18" s="752">
        <v>0</v>
      </c>
      <c r="F18" s="754">
        <f t="shared" si="2"/>
        <v>0</v>
      </c>
      <c r="G18" s="192"/>
      <c r="H18" s="455">
        <f t="shared" si="5"/>
        <v>50</v>
      </c>
      <c r="I18" s="588"/>
      <c r="J18" s="752">
        <v>0</v>
      </c>
      <c r="K18" s="753">
        <f t="shared" si="3"/>
        <v>0</v>
      </c>
      <c r="L18" s="752">
        <v>0</v>
      </c>
      <c r="M18" s="754">
        <f t="shared" si="4"/>
        <v>0</v>
      </c>
    </row>
    <row r="19" spans="1:13" x14ac:dyDescent="0.2">
      <c r="A19" s="455">
        <f t="shared" si="0"/>
        <v>15</v>
      </c>
      <c r="B19" s="588"/>
      <c r="C19" s="752">
        <v>0</v>
      </c>
      <c r="D19" s="753">
        <f t="shared" si="1"/>
        <v>0</v>
      </c>
      <c r="E19" s="752">
        <v>0</v>
      </c>
      <c r="F19" s="754">
        <f t="shared" si="2"/>
        <v>0</v>
      </c>
      <c r="G19" s="192"/>
      <c r="H19" s="455">
        <f t="shared" si="5"/>
        <v>51</v>
      </c>
      <c r="I19" s="588"/>
      <c r="J19" s="752">
        <v>0</v>
      </c>
      <c r="K19" s="753">
        <f t="shared" si="3"/>
        <v>0</v>
      </c>
      <c r="L19" s="752">
        <v>0</v>
      </c>
      <c r="M19" s="754">
        <f t="shared" si="4"/>
        <v>0</v>
      </c>
    </row>
    <row r="20" spans="1:13" x14ac:dyDescent="0.2">
      <c r="A20" s="455">
        <f t="shared" si="0"/>
        <v>16</v>
      </c>
      <c r="B20" s="588"/>
      <c r="C20" s="752">
        <v>0</v>
      </c>
      <c r="D20" s="753">
        <f t="shared" si="1"/>
        <v>0</v>
      </c>
      <c r="E20" s="752">
        <v>0</v>
      </c>
      <c r="F20" s="754">
        <f t="shared" si="2"/>
        <v>0</v>
      </c>
      <c r="G20" s="192"/>
      <c r="H20" s="455">
        <f t="shared" si="5"/>
        <v>52</v>
      </c>
      <c r="I20" s="588"/>
      <c r="J20" s="752">
        <v>0</v>
      </c>
      <c r="K20" s="753">
        <f t="shared" si="3"/>
        <v>0</v>
      </c>
      <c r="L20" s="752">
        <v>0</v>
      </c>
      <c r="M20" s="754">
        <f t="shared" si="4"/>
        <v>0</v>
      </c>
    </row>
    <row r="21" spans="1:13" x14ac:dyDescent="0.2">
      <c r="A21" s="455">
        <f t="shared" si="0"/>
        <v>17</v>
      </c>
      <c r="B21" s="588"/>
      <c r="C21" s="752">
        <v>0</v>
      </c>
      <c r="D21" s="753">
        <f t="shared" si="1"/>
        <v>0</v>
      </c>
      <c r="E21" s="752">
        <v>0</v>
      </c>
      <c r="F21" s="754">
        <f t="shared" si="2"/>
        <v>0</v>
      </c>
      <c r="G21" s="457"/>
      <c r="H21" s="455">
        <f t="shared" si="5"/>
        <v>53</v>
      </c>
      <c r="I21" s="588"/>
      <c r="J21" s="752">
        <v>0</v>
      </c>
      <c r="K21" s="753">
        <f t="shared" si="3"/>
        <v>0</v>
      </c>
      <c r="L21" s="752">
        <v>0</v>
      </c>
      <c r="M21" s="754">
        <f t="shared" si="4"/>
        <v>0</v>
      </c>
    </row>
    <row r="22" spans="1:13" x14ac:dyDescent="0.2">
      <c r="A22" s="455">
        <f t="shared" si="0"/>
        <v>18</v>
      </c>
      <c r="B22" s="588"/>
      <c r="C22" s="752">
        <v>0</v>
      </c>
      <c r="D22" s="753">
        <f t="shared" si="1"/>
        <v>0</v>
      </c>
      <c r="E22" s="752">
        <v>0</v>
      </c>
      <c r="F22" s="754">
        <f t="shared" si="2"/>
        <v>0</v>
      </c>
      <c r="G22" s="457"/>
      <c r="H22" s="455">
        <f t="shared" si="5"/>
        <v>54</v>
      </c>
      <c r="I22" s="588"/>
      <c r="J22" s="752">
        <v>0</v>
      </c>
      <c r="K22" s="753">
        <f t="shared" si="3"/>
        <v>0</v>
      </c>
      <c r="L22" s="752">
        <v>0</v>
      </c>
      <c r="M22" s="754">
        <f t="shared" si="4"/>
        <v>0</v>
      </c>
    </row>
    <row r="23" spans="1:13" x14ac:dyDescent="0.2">
      <c r="A23" s="455">
        <f t="shared" si="0"/>
        <v>19</v>
      </c>
      <c r="B23" s="588"/>
      <c r="C23" s="752">
        <v>0</v>
      </c>
      <c r="D23" s="753">
        <f t="shared" si="1"/>
        <v>0</v>
      </c>
      <c r="E23" s="752">
        <v>0</v>
      </c>
      <c r="F23" s="754">
        <f t="shared" si="2"/>
        <v>0</v>
      </c>
      <c r="G23" s="457"/>
      <c r="H23" s="455">
        <f t="shared" si="5"/>
        <v>55</v>
      </c>
      <c r="I23" s="588"/>
      <c r="J23" s="752">
        <v>0</v>
      </c>
      <c r="K23" s="753">
        <f t="shared" si="3"/>
        <v>0</v>
      </c>
      <c r="L23" s="752">
        <v>0</v>
      </c>
      <c r="M23" s="754">
        <f t="shared" si="4"/>
        <v>0</v>
      </c>
    </row>
    <row r="24" spans="1:13" x14ac:dyDescent="0.2">
      <c r="A24" s="455">
        <f t="shared" si="0"/>
        <v>20</v>
      </c>
      <c r="B24" s="588"/>
      <c r="C24" s="752">
        <v>0</v>
      </c>
      <c r="D24" s="753">
        <f t="shared" si="1"/>
        <v>0</v>
      </c>
      <c r="E24" s="752">
        <v>0</v>
      </c>
      <c r="F24" s="754">
        <f t="shared" si="2"/>
        <v>0</v>
      </c>
      <c r="G24" s="192"/>
      <c r="H24" s="455">
        <f t="shared" si="5"/>
        <v>56</v>
      </c>
      <c r="I24" s="588"/>
      <c r="J24" s="752">
        <v>0</v>
      </c>
      <c r="K24" s="753">
        <f t="shared" si="3"/>
        <v>0</v>
      </c>
      <c r="L24" s="752">
        <v>0</v>
      </c>
      <c r="M24" s="754">
        <f t="shared" si="4"/>
        <v>0</v>
      </c>
    </row>
    <row r="25" spans="1:13" x14ac:dyDescent="0.2">
      <c r="A25" s="455">
        <f t="shared" si="0"/>
        <v>21</v>
      </c>
      <c r="B25" s="588"/>
      <c r="C25" s="752">
        <v>0</v>
      </c>
      <c r="D25" s="753">
        <f t="shared" si="1"/>
        <v>0</v>
      </c>
      <c r="E25" s="752">
        <v>0</v>
      </c>
      <c r="F25" s="754">
        <f t="shared" si="2"/>
        <v>0</v>
      </c>
      <c r="G25" s="192"/>
      <c r="H25" s="455">
        <f t="shared" si="5"/>
        <v>57</v>
      </c>
      <c r="I25" s="588"/>
      <c r="J25" s="752">
        <v>0</v>
      </c>
      <c r="K25" s="753">
        <f t="shared" si="3"/>
        <v>0</v>
      </c>
      <c r="L25" s="752">
        <v>0</v>
      </c>
      <c r="M25" s="754">
        <f t="shared" si="4"/>
        <v>0</v>
      </c>
    </row>
    <row r="26" spans="1:13" x14ac:dyDescent="0.2">
      <c r="A26" s="455">
        <f t="shared" si="0"/>
        <v>22</v>
      </c>
      <c r="B26" s="588"/>
      <c r="C26" s="752">
        <v>0</v>
      </c>
      <c r="D26" s="753">
        <f t="shared" si="1"/>
        <v>0</v>
      </c>
      <c r="E26" s="752">
        <v>0</v>
      </c>
      <c r="F26" s="754">
        <f t="shared" si="2"/>
        <v>0</v>
      </c>
      <c r="G26" s="192"/>
      <c r="H26" s="455">
        <f t="shared" si="5"/>
        <v>58</v>
      </c>
      <c r="I26" s="588"/>
      <c r="J26" s="752">
        <v>0</v>
      </c>
      <c r="K26" s="753">
        <f t="shared" si="3"/>
        <v>0</v>
      </c>
      <c r="L26" s="752">
        <v>0</v>
      </c>
      <c r="M26" s="754">
        <f t="shared" si="4"/>
        <v>0</v>
      </c>
    </row>
    <row r="27" spans="1:13" x14ac:dyDescent="0.2">
      <c r="A27" s="455">
        <f t="shared" si="0"/>
        <v>23</v>
      </c>
      <c r="B27" s="588"/>
      <c r="C27" s="752">
        <v>0</v>
      </c>
      <c r="D27" s="753">
        <f t="shared" si="1"/>
        <v>0</v>
      </c>
      <c r="E27" s="752">
        <v>0</v>
      </c>
      <c r="F27" s="754">
        <f t="shared" si="2"/>
        <v>0</v>
      </c>
      <c r="G27" s="192"/>
      <c r="H27" s="455">
        <f t="shared" si="5"/>
        <v>59</v>
      </c>
      <c r="I27" s="588"/>
      <c r="J27" s="752">
        <v>0</v>
      </c>
      <c r="K27" s="753">
        <f t="shared" si="3"/>
        <v>0</v>
      </c>
      <c r="L27" s="752">
        <v>0</v>
      </c>
      <c r="M27" s="754">
        <f t="shared" si="4"/>
        <v>0</v>
      </c>
    </row>
    <row r="28" spans="1:13" x14ac:dyDescent="0.2">
      <c r="A28" s="455">
        <f t="shared" si="0"/>
        <v>24</v>
      </c>
      <c r="B28" s="588"/>
      <c r="C28" s="752">
        <v>0</v>
      </c>
      <c r="D28" s="753">
        <f t="shared" si="1"/>
        <v>0</v>
      </c>
      <c r="E28" s="752">
        <v>0</v>
      </c>
      <c r="F28" s="754">
        <f t="shared" si="2"/>
        <v>0</v>
      </c>
      <c r="G28" s="192"/>
      <c r="H28" s="455">
        <f t="shared" si="5"/>
        <v>60</v>
      </c>
      <c r="I28" s="588"/>
      <c r="J28" s="752">
        <v>0</v>
      </c>
      <c r="K28" s="753">
        <f t="shared" si="3"/>
        <v>0</v>
      </c>
      <c r="L28" s="752">
        <v>0</v>
      </c>
      <c r="M28" s="754">
        <f t="shared" si="4"/>
        <v>0</v>
      </c>
    </row>
    <row r="29" spans="1:13" x14ac:dyDescent="0.2">
      <c r="A29" s="455">
        <f t="shared" si="0"/>
        <v>25</v>
      </c>
      <c r="B29" s="588"/>
      <c r="C29" s="752">
        <v>0</v>
      </c>
      <c r="D29" s="753">
        <f t="shared" si="1"/>
        <v>0</v>
      </c>
      <c r="E29" s="752">
        <v>0</v>
      </c>
      <c r="F29" s="754">
        <f t="shared" si="2"/>
        <v>0</v>
      </c>
      <c r="G29" s="192"/>
      <c r="H29" s="455">
        <f t="shared" si="5"/>
        <v>61</v>
      </c>
      <c r="I29" s="588"/>
      <c r="J29" s="752">
        <v>0</v>
      </c>
      <c r="K29" s="753">
        <f t="shared" si="3"/>
        <v>0</v>
      </c>
      <c r="L29" s="752">
        <v>0</v>
      </c>
      <c r="M29" s="754">
        <f t="shared" si="4"/>
        <v>0</v>
      </c>
    </row>
    <row r="30" spans="1:13" x14ac:dyDescent="0.2">
      <c r="A30" s="455">
        <f t="shared" si="0"/>
        <v>26</v>
      </c>
      <c r="B30" s="588"/>
      <c r="C30" s="752">
        <v>0</v>
      </c>
      <c r="D30" s="753">
        <f t="shared" si="1"/>
        <v>0</v>
      </c>
      <c r="E30" s="752">
        <v>0</v>
      </c>
      <c r="F30" s="754">
        <f t="shared" si="2"/>
        <v>0</v>
      </c>
      <c r="G30" s="192"/>
      <c r="H30" s="455">
        <f t="shared" si="5"/>
        <v>62</v>
      </c>
      <c r="I30" s="588"/>
      <c r="J30" s="752">
        <v>0</v>
      </c>
      <c r="K30" s="753">
        <f t="shared" si="3"/>
        <v>0</v>
      </c>
      <c r="L30" s="752">
        <v>0</v>
      </c>
      <c r="M30" s="754">
        <f t="shared" si="4"/>
        <v>0</v>
      </c>
    </row>
    <row r="31" spans="1:13" x14ac:dyDescent="0.2">
      <c r="A31" s="455">
        <f t="shared" si="0"/>
        <v>27</v>
      </c>
      <c r="B31" s="588"/>
      <c r="C31" s="752">
        <v>0</v>
      </c>
      <c r="D31" s="753">
        <f t="shared" si="1"/>
        <v>0</v>
      </c>
      <c r="E31" s="752">
        <v>0</v>
      </c>
      <c r="F31" s="754">
        <f t="shared" si="2"/>
        <v>0</v>
      </c>
      <c r="G31" s="192"/>
      <c r="H31" s="455">
        <f t="shared" si="5"/>
        <v>63</v>
      </c>
      <c r="I31" s="588"/>
      <c r="J31" s="752">
        <v>0</v>
      </c>
      <c r="K31" s="753">
        <f t="shared" si="3"/>
        <v>0</v>
      </c>
      <c r="L31" s="752">
        <v>0</v>
      </c>
      <c r="M31" s="754">
        <f t="shared" si="4"/>
        <v>0</v>
      </c>
    </row>
    <row r="32" spans="1:13" x14ac:dyDescent="0.2">
      <c r="A32" s="455">
        <f t="shared" si="0"/>
        <v>28</v>
      </c>
      <c r="B32" s="588"/>
      <c r="C32" s="752">
        <v>0</v>
      </c>
      <c r="D32" s="753">
        <f t="shared" si="1"/>
        <v>0</v>
      </c>
      <c r="E32" s="752">
        <v>0</v>
      </c>
      <c r="F32" s="754">
        <f t="shared" si="2"/>
        <v>0</v>
      </c>
      <c r="G32" s="192"/>
      <c r="H32" s="455">
        <f t="shared" si="5"/>
        <v>64</v>
      </c>
      <c r="I32" s="588"/>
      <c r="J32" s="752">
        <v>0</v>
      </c>
      <c r="K32" s="753">
        <f t="shared" si="3"/>
        <v>0</v>
      </c>
      <c r="L32" s="752">
        <v>0</v>
      </c>
      <c r="M32" s="754">
        <f t="shared" si="4"/>
        <v>0</v>
      </c>
    </row>
    <row r="33" spans="1:13" x14ac:dyDescent="0.2">
      <c r="A33" s="455">
        <f t="shared" si="0"/>
        <v>29</v>
      </c>
      <c r="B33" s="588"/>
      <c r="C33" s="752">
        <v>0</v>
      </c>
      <c r="D33" s="753">
        <f t="shared" si="1"/>
        <v>0</v>
      </c>
      <c r="E33" s="752">
        <v>0</v>
      </c>
      <c r="F33" s="754">
        <f t="shared" si="2"/>
        <v>0</v>
      </c>
      <c r="G33" s="192"/>
      <c r="H33" s="455">
        <f t="shared" si="5"/>
        <v>65</v>
      </c>
      <c r="I33" s="588"/>
      <c r="J33" s="752">
        <v>0</v>
      </c>
      <c r="K33" s="753">
        <f t="shared" si="3"/>
        <v>0</v>
      </c>
      <c r="L33" s="752">
        <v>0</v>
      </c>
      <c r="M33" s="754">
        <f t="shared" si="4"/>
        <v>0</v>
      </c>
    </row>
    <row r="34" spans="1:13" x14ac:dyDescent="0.2">
      <c r="A34" s="455">
        <f t="shared" si="0"/>
        <v>30</v>
      </c>
      <c r="B34" s="588"/>
      <c r="C34" s="752">
        <v>0</v>
      </c>
      <c r="D34" s="753">
        <f t="shared" si="1"/>
        <v>0</v>
      </c>
      <c r="E34" s="752">
        <v>0</v>
      </c>
      <c r="F34" s="754">
        <f t="shared" si="2"/>
        <v>0</v>
      </c>
      <c r="G34" s="192"/>
      <c r="H34" s="455">
        <f t="shared" si="5"/>
        <v>66</v>
      </c>
      <c r="I34" s="588"/>
      <c r="J34" s="752">
        <v>0</v>
      </c>
      <c r="K34" s="753">
        <f t="shared" si="3"/>
        <v>0</v>
      </c>
      <c r="L34" s="752">
        <v>0</v>
      </c>
      <c r="M34" s="754">
        <f t="shared" si="4"/>
        <v>0</v>
      </c>
    </row>
    <row r="35" spans="1:13" x14ac:dyDescent="0.2">
      <c r="A35" s="455">
        <f t="shared" si="0"/>
        <v>31</v>
      </c>
      <c r="B35" s="588"/>
      <c r="C35" s="752">
        <v>0</v>
      </c>
      <c r="D35" s="753">
        <f t="shared" si="1"/>
        <v>0</v>
      </c>
      <c r="E35" s="752">
        <v>0</v>
      </c>
      <c r="F35" s="754">
        <f t="shared" si="2"/>
        <v>0</v>
      </c>
      <c r="G35" s="192"/>
      <c r="H35" s="455">
        <f t="shared" si="5"/>
        <v>67</v>
      </c>
      <c r="I35" s="588"/>
      <c r="J35" s="752">
        <v>0</v>
      </c>
      <c r="K35" s="753">
        <f t="shared" si="3"/>
        <v>0</v>
      </c>
      <c r="L35" s="752">
        <v>0</v>
      </c>
      <c r="M35" s="754">
        <f t="shared" si="4"/>
        <v>0</v>
      </c>
    </row>
    <row r="36" spans="1:13" x14ac:dyDescent="0.2">
      <c r="A36" s="455">
        <f t="shared" si="0"/>
        <v>32</v>
      </c>
      <c r="B36" s="588"/>
      <c r="C36" s="752">
        <v>0</v>
      </c>
      <c r="D36" s="753">
        <f t="shared" si="1"/>
        <v>0</v>
      </c>
      <c r="E36" s="752">
        <v>0</v>
      </c>
      <c r="F36" s="754">
        <f t="shared" si="2"/>
        <v>0</v>
      </c>
      <c r="G36" s="192"/>
      <c r="H36" s="455">
        <f t="shared" si="5"/>
        <v>68</v>
      </c>
      <c r="I36" s="588"/>
      <c r="J36" s="752">
        <v>0</v>
      </c>
      <c r="K36" s="753">
        <f t="shared" si="3"/>
        <v>0</v>
      </c>
      <c r="L36" s="752">
        <v>0</v>
      </c>
      <c r="M36" s="754">
        <f t="shared" si="4"/>
        <v>0</v>
      </c>
    </row>
    <row r="37" spans="1:13" x14ac:dyDescent="0.2">
      <c r="A37" s="455">
        <f t="shared" si="0"/>
        <v>33</v>
      </c>
      <c r="B37" s="588"/>
      <c r="C37" s="752">
        <v>0</v>
      </c>
      <c r="D37" s="753">
        <f t="shared" si="1"/>
        <v>0</v>
      </c>
      <c r="E37" s="752">
        <v>0</v>
      </c>
      <c r="F37" s="754">
        <f t="shared" si="2"/>
        <v>0</v>
      </c>
      <c r="G37" s="192"/>
      <c r="H37" s="455">
        <f t="shared" si="5"/>
        <v>69</v>
      </c>
      <c r="I37" s="588"/>
      <c r="J37" s="752">
        <v>0</v>
      </c>
      <c r="K37" s="753">
        <f t="shared" si="3"/>
        <v>0</v>
      </c>
      <c r="L37" s="752">
        <v>0</v>
      </c>
      <c r="M37" s="754">
        <f t="shared" si="4"/>
        <v>0</v>
      </c>
    </row>
    <row r="38" spans="1:13" x14ac:dyDescent="0.2">
      <c r="A38" s="455">
        <f t="shared" si="0"/>
        <v>34</v>
      </c>
      <c r="B38" s="588"/>
      <c r="C38" s="752">
        <v>0</v>
      </c>
      <c r="D38" s="753">
        <f t="shared" si="1"/>
        <v>0</v>
      </c>
      <c r="E38" s="752">
        <v>0</v>
      </c>
      <c r="F38" s="754">
        <f t="shared" si="2"/>
        <v>0</v>
      </c>
      <c r="G38" s="192"/>
      <c r="H38" s="455">
        <f t="shared" si="5"/>
        <v>70</v>
      </c>
      <c r="I38" s="588"/>
      <c r="J38" s="752">
        <v>0</v>
      </c>
      <c r="K38" s="753">
        <f t="shared" si="3"/>
        <v>0</v>
      </c>
      <c r="L38" s="752">
        <v>0</v>
      </c>
      <c r="M38" s="754">
        <f t="shared" si="4"/>
        <v>0</v>
      </c>
    </row>
    <row r="39" spans="1:13" x14ac:dyDescent="0.2">
      <c r="A39" s="455">
        <f t="shared" si="0"/>
        <v>35</v>
      </c>
      <c r="B39" s="588"/>
      <c r="C39" s="752">
        <v>0</v>
      </c>
      <c r="D39" s="753">
        <f t="shared" si="1"/>
        <v>0</v>
      </c>
      <c r="E39" s="752">
        <v>0</v>
      </c>
      <c r="F39" s="754">
        <f t="shared" si="2"/>
        <v>0</v>
      </c>
      <c r="G39" s="192"/>
      <c r="H39" s="455">
        <f t="shared" si="5"/>
        <v>71</v>
      </c>
      <c r="I39" s="588"/>
      <c r="J39" s="752">
        <v>0</v>
      </c>
      <c r="K39" s="753">
        <f t="shared" si="3"/>
        <v>0</v>
      </c>
      <c r="L39" s="752">
        <v>0</v>
      </c>
      <c r="M39" s="754">
        <f t="shared" si="4"/>
        <v>0</v>
      </c>
    </row>
    <row r="40" spans="1:13" x14ac:dyDescent="0.2">
      <c r="A40" s="455">
        <f t="shared" si="0"/>
        <v>36</v>
      </c>
      <c r="B40" s="588"/>
      <c r="C40" s="752">
        <v>0</v>
      </c>
      <c r="D40" s="753">
        <f t="shared" si="1"/>
        <v>0</v>
      </c>
      <c r="E40" s="752">
        <v>0</v>
      </c>
      <c r="F40" s="754">
        <f t="shared" si="2"/>
        <v>0</v>
      </c>
      <c r="G40" s="192"/>
      <c r="H40" s="455">
        <f t="shared" si="5"/>
        <v>72</v>
      </c>
      <c r="I40" s="588"/>
      <c r="J40" s="752">
        <v>0</v>
      </c>
      <c r="K40" s="753">
        <f t="shared" si="3"/>
        <v>0</v>
      </c>
      <c r="L40" s="752">
        <v>0</v>
      </c>
      <c r="M40" s="754">
        <f t="shared" si="4"/>
        <v>0</v>
      </c>
    </row>
    <row r="41" spans="1:13" ht="15.75" thickBot="1" x14ac:dyDescent="0.25">
      <c r="A41" s="455">
        <f t="shared" si="0"/>
        <v>37</v>
      </c>
      <c r="B41" s="588"/>
      <c r="C41" s="752">
        <v>0</v>
      </c>
      <c r="D41" s="753">
        <f t="shared" si="1"/>
        <v>0</v>
      </c>
      <c r="E41" s="752">
        <v>0</v>
      </c>
      <c r="F41" s="754">
        <f t="shared" si="2"/>
        <v>0</v>
      </c>
      <c r="G41" s="192"/>
      <c r="H41" s="455">
        <f t="shared" si="5"/>
        <v>73</v>
      </c>
      <c r="I41" s="588"/>
      <c r="J41" s="752">
        <v>0</v>
      </c>
      <c r="K41" s="753">
        <f t="shared" si="3"/>
        <v>0</v>
      </c>
      <c r="L41" s="752">
        <v>0</v>
      </c>
      <c r="M41" s="754">
        <f t="shared" si="4"/>
        <v>0</v>
      </c>
    </row>
    <row r="42" spans="1:13" ht="16.5" thickTop="1" thickBot="1" x14ac:dyDescent="0.25">
      <c r="A42" s="458" t="s">
        <v>7</v>
      </c>
      <c r="B42" s="585"/>
      <c r="C42" s="755">
        <f>SUM(C5:C41)</f>
        <v>0</v>
      </c>
      <c r="D42" s="755">
        <f>SUM(D5:D41)</f>
        <v>0</v>
      </c>
      <c r="E42" s="755">
        <f>SUM(E5:E41)</f>
        <v>0</v>
      </c>
      <c r="F42" s="756">
        <f>SUM(F5:F41)</f>
        <v>0</v>
      </c>
      <c r="G42" s="225"/>
      <c r="H42" s="458" t="s">
        <v>7</v>
      </c>
      <c r="I42" s="585"/>
      <c r="J42" s="755">
        <f>SUM(J5:J41)</f>
        <v>0</v>
      </c>
      <c r="K42" s="755">
        <f>SUM(K5:K41)</f>
        <v>0</v>
      </c>
      <c r="L42" s="755">
        <f>SUM(L5:L41)</f>
        <v>0</v>
      </c>
      <c r="M42" s="756">
        <f>SUM(M5:M41)</f>
        <v>0</v>
      </c>
    </row>
    <row r="43" spans="1:13" ht="15.75" thickTop="1" x14ac:dyDescent="0.2"/>
  </sheetData>
  <mergeCells count="2">
    <mergeCell ref="A2:C2"/>
    <mergeCell ref="H2:J2"/>
  </mergeCells>
  <phoneticPr fontId="43" type="noConversion"/>
  <printOptions horizontalCentered="1"/>
  <pageMargins left="0.55118110236220474" right="0.55118110236220474" top="0.78740157480314965" bottom="0.78740157480314965" header="0.51181102362204722" footer="0.51181102362204722"/>
  <pageSetup paperSize="9" scale="65" orientation="landscape" r:id="rId1"/>
  <headerFooter alignWithMargins="0">
    <oddFooter>&amp;L&amp;8&amp;F (Rev 1 of 310805)&amp;C&amp;8&amp;A&amp;R&amp;8PRINT DATE: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K23" sqref="K23"/>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032"/>
      <c r="B1" s="1033"/>
      <c r="C1" s="1033"/>
      <c r="D1" s="1034" t="s">
        <v>321</v>
      </c>
      <c r="E1" s="1035"/>
      <c r="F1" s="1035"/>
      <c r="G1" s="1033"/>
      <c r="H1" s="1033"/>
      <c r="I1" s="1033"/>
      <c r="J1" s="1033"/>
      <c r="K1" s="1033"/>
      <c r="L1" s="1033"/>
      <c r="M1" s="1036" t="s">
        <v>322</v>
      </c>
      <c r="N1" s="1037"/>
      <c r="O1" s="1036"/>
    </row>
    <row r="2" spans="1:15" x14ac:dyDescent="0.2">
      <c r="A2" s="1038"/>
      <c r="B2" s="1039"/>
      <c r="C2" s="64"/>
      <c r="D2" s="64" t="s">
        <v>323</v>
      </c>
      <c r="E2" s="64"/>
      <c r="F2" s="64"/>
      <c r="G2" s="64"/>
      <c r="H2" s="64"/>
      <c r="I2" s="64"/>
      <c r="J2" s="64"/>
      <c r="K2" s="64"/>
      <c r="L2" s="64"/>
      <c r="M2" s="64"/>
      <c r="N2" s="1039" t="s">
        <v>324</v>
      </c>
      <c r="O2" s="1040"/>
    </row>
    <row r="3" spans="1:15" x14ac:dyDescent="0.2">
      <c r="A3" s="1038"/>
      <c r="B3" s="1039"/>
      <c r="C3" s="64"/>
      <c r="D3" s="64"/>
      <c r="E3" s="64"/>
      <c r="F3" s="64"/>
      <c r="G3" s="64"/>
      <c r="H3" s="64"/>
      <c r="I3" s="64"/>
      <c r="J3" s="64"/>
      <c r="K3" s="64"/>
      <c r="L3" s="64"/>
      <c r="M3" s="64"/>
      <c r="N3" s="64"/>
      <c r="O3" s="1040"/>
    </row>
    <row r="4" spans="1:15" x14ac:dyDescent="0.2">
      <c r="A4" s="1038"/>
      <c r="B4" s="1039"/>
      <c r="C4" s="64"/>
      <c r="D4" s="64"/>
      <c r="F4" s="64"/>
      <c r="G4" s="64"/>
      <c r="H4" s="64"/>
      <c r="I4" s="1041" t="s">
        <v>325</v>
      </c>
      <c r="J4" s="989">
        <f>'Input Data'!$D$20</f>
        <v>0</v>
      </c>
      <c r="K4" s="64"/>
      <c r="L4" s="64"/>
      <c r="M4" s="1042" t="s">
        <v>326</v>
      </c>
      <c r="N4" s="64"/>
      <c r="O4" s="1043"/>
    </row>
    <row r="5" spans="1:15" x14ac:dyDescent="0.2">
      <c r="A5" s="1038"/>
      <c r="B5" s="1039"/>
      <c r="C5" s="64"/>
      <c r="D5" s="64"/>
      <c r="I5" s="1041" t="s">
        <v>327</v>
      </c>
      <c r="J5" s="987">
        <f>'Input Data'!$D$6</f>
        <v>0</v>
      </c>
      <c r="K5" s="64"/>
      <c r="L5" s="64"/>
      <c r="M5" s="1042" t="s">
        <v>328</v>
      </c>
      <c r="N5" s="1044"/>
      <c r="O5" s="1045"/>
    </row>
    <row r="6" spans="1:15" x14ac:dyDescent="0.2">
      <c r="A6" s="1046" t="s">
        <v>329</v>
      </c>
      <c r="B6" s="1039"/>
      <c r="C6" s="1047"/>
      <c r="D6" s="1048" t="s">
        <v>330</v>
      </c>
      <c r="E6" s="1049"/>
      <c r="F6" s="1049"/>
      <c r="G6" s="1049"/>
      <c r="H6" s="1049"/>
      <c r="I6" s="1049"/>
      <c r="J6" s="1049"/>
      <c r="K6" s="1049"/>
      <c r="L6" s="1049"/>
      <c r="M6" s="1049"/>
      <c r="N6" s="64"/>
      <c r="O6" s="1040"/>
    </row>
    <row r="7" spans="1:15" x14ac:dyDescent="0.2">
      <c r="A7" s="1046" t="s">
        <v>331</v>
      </c>
      <c r="B7" s="1039"/>
      <c r="C7" s="1050"/>
      <c r="D7" s="1048" t="s">
        <v>330</v>
      </c>
      <c r="E7" s="1049"/>
      <c r="F7" s="1049"/>
      <c r="G7" s="1049"/>
      <c r="H7" s="1049"/>
      <c r="I7" s="1049"/>
      <c r="J7" s="1051"/>
      <c r="K7" s="1049"/>
      <c r="L7" s="1049"/>
      <c r="M7" s="1049"/>
      <c r="N7" s="64"/>
      <c r="O7" s="1040"/>
    </row>
    <row r="8" spans="1:15" x14ac:dyDescent="0.2">
      <c r="A8" s="1038"/>
      <c r="B8" s="1039"/>
      <c r="C8" s="64"/>
      <c r="D8" s="1039"/>
      <c r="E8" s="1039"/>
      <c r="F8" s="1039"/>
      <c r="G8" s="1039"/>
      <c r="H8" s="1039"/>
      <c r="I8" s="1039"/>
      <c r="J8" s="1052"/>
      <c r="K8" s="1039"/>
      <c r="L8" s="1039"/>
      <c r="M8" s="1039"/>
      <c r="N8" s="1039"/>
      <c r="O8" s="1040"/>
    </row>
    <row r="9" spans="1:15" x14ac:dyDescent="0.2">
      <c r="A9" s="1046" t="s">
        <v>332</v>
      </c>
      <c r="B9" s="1039"/>
      <c r="C9" s="1048" t="s">
        <v>333</v>
      </c>
      <c r="D9" s="64"/>
      <c r="E9" s="64"/>
      <c r="F9" s="64"/>
      <c r="G9" s="64"/>
      <c r="H9" s="1039"/>
      <c r="I9" s="1039"/>
      <c r="J9" s="64"/>
      <c r="K9" s="64"/>
      <c r="L9" s="64"/>
      <c r="M9" s="64"/>
      <c r="N9" s="64"/>
      <c r="O9" s="1040"/>
    </row>
    <row r="10" spans="1:15" x14ac:dyDescent="0.2">
      <c r="A10" s="1053" t="s">
        <v>334</v>
      </c>
      <c r="B10" s="1054"/>
      <c r="C10" s="1055"/>
      <c r="D10" s="1055"/>
      <c r="E10" s="1055"/>
      <c r="F10" s="1055"/>
      <c r="G10" s="1055"/>
      <c r="H10" s="1056" t="s">
        <v>335</v>
      </c>
      <c r="I10" s="1057"/>
      <c r="J10" s="1058" t="s">
        <v>336</v>
      </c>
      <c r="K10" s="1059" t="s">
        <v>337</v>
      </c>
      <c r="L10" s="1060"/>
      <c r="M10" s="1061"/>
      <c r="N10" s="1062" t="s">
        <v>338</v>
      </c>
      <c r="O10" s="1063" t="s">
        <v>339</v>
      </c>
    </row>
    <row r="11" spans="1:15" x14ac:dyDescent="0.2">
      <c r="A11" s="1299"/>
      <c r="B11" s="1068"/>
      <c r="C11" s="1064"/>
      <c r="D11" s="1065" t="s">
        <v>340</v>
      </c>
      <c r="E11" s="1300"/>
      <c r="F11" s="1221" t="s">
        <v>341</v>
      </c>
      <c r="G11" s="1062"/>
      <c r="H11" s="1066" t="s">
        <v>342</v>
      </c>
      <c r="I11" s="1039"/>
      <c r="J11" s="1067" t="s">
        <v>343</v>
      </c>
      <c r="K11" s="1068" t="s">
        <v>344</v>
      </c>
      <c r="L11" s="1068" t="s">
        <v>345</v>
      </c>
      <c r="M11" s="1058" t="s">
        <v>346</v>
      </c>
      <c r="N11" s="1069" t="s">
        <v>347</v>
      </c>
      <c r="O11" s="1070" t="s">
        <v>348</v>
      </c>
    </row>
    <row r="12" spans="1:15" x14ac:dyDescent="0.2">
      <c r="A12" s="1071"/>
      <c r="B12" s="1072" t="s">
        <v>4</v>
      </c>
      <c r="C12" s="1074"/>
      <c r="D12" s="1073" t="s">
        <v>349</v>
      </c>
      <c r="E12" s="1075"/>
      <c r="F12" s="1076" t="s">
        <v>349</v>
      </c>
      <c r="G12" s="1075"/>
      <c r="H12" s="1072" t="s">
        <v>350</v>
      </c>
      <c r="I12" s="1074"/>
      <c r="J12" s="1075" t="s">
        <v>351</v>
      </c>
      <c r="K12" s="1076" t="s">
        <v>352</v>
      </c>
      <c r="L12" s="1076" t="s">
        <v>353</v>
      </c>
      <c r="M12" s="1077" t="s">
        <v>354</v>
      </c>
      <c r="N12" s="1075" t="s">
        <v>355</v>
      </c>
      <c r="O12" s="1078" t="s">
        <v>356</v>
      </c>
    </row>
    <row r="13" spans="1:15" x14ac:dyDescent="0.2">
      <c r="A13" s="1079" t="s">
        <v>357</v>
      </c>
      <c r="B13" s="1080"/>
      <c r="C13" s="1081"/>
      <c r="D13" s="1082"/>
      <c r="E13" s="1310"/>
      <c r="F13" s="1080"/>
      <c r="G13" s="1081"/>
      <c r="H13" s="1083"/>
      <c r="I13" s="1084"/>
      <c r="J13" s="1085"/>
      <c r="K13" s="1086"/>
      <c r="L13" s="1087"/>
      <c r="M13" s="1088"/>
      <c r="N13" s="1081"/>
      <c r="O13" s="1089"/>
    </row>
    <row r="14" spans="1:15" x14ac:dyDescent="0.2">
      <c r="A14" s="1090" t="s">
        <v>358</v>
      </c>
      <c r="B14" s="1091"/>
      <c r="C14" s="1092"/>
      <c r="D14" s="1076"/>
      <c r="E14" s="1093"/>
      <c r="F14" s="1091"/>
      <c r="G14" s="1092"/>
      <c r="H14" s="1094"/>
      <c r="I14" s="1095"/>
      <c r="J14" s="1096"/>
      <c r="K14" s="1097"/>
      <c r="L14" s="1097"/>
      <c r="M14" s="1098"/>
      <c r="N14" s="1075"/>
      <c r="O14" s="1099"/>
    </row>
    <row r="15" spans="1:15" x14ac:dyDescent="0.2">
      <c r="A15" s="1100"/>
      <c r="B15" s="1101"/>
      <c r="C15" s="1039"/>
      <c r="D15" s="1069"/>
      <c r="E15" s="1102"/>
      <c r="F15" s="1101"/>
      <c r="G15" s="1039"/>
      <c r="H15" s="1039"/>
      <c r="I15" s="1039"/>
      <c r="J15" s="1047" t="s">
        <v>300</v>
      </c>
      <c r="K15" s="1069" t="s">
        <v>302</v>
      </c>
      <c r="L15" s="1047" t="s">
        <v>304</v>
      </c>
      <c r="M15" s="1069" t="s">
        <v>306</v>
      </c>
      <c r="N15" s="1039"/>
      <c r="O15" s="1103" t="s">
        <v>10</v>
      </c>
    </row>
    <row r="16" spans="1:15" ht="15.75" thickBot="1" x14ac:dyDescent="0.25">
      <c r="A16" s="1038" t="s">
        <v>359</v>
      </c>
      <c r="B16" s="1101"/>
      <c r="C16" s="1039"/>
      <c r="D16" s="1069"/>
      <c r="E16" s="1102"/>
      <c r="F16" s="1101"/>
      <c r="G16" s="1039"/>
      <c r="H16" s="1039"/>
      <c r="I16" s="1039"/>
      <c r="J16" s="1048" t="s">
        <v>360</v>
      </c>
      <c r="K16" s="1039"/>
      <c r="L16" s="1104"/>
      <c r="M16" s="1048"/>
      <c r="N16" s="1039"/>
      <c r="O16" s="1105">
        <f>J13+J14+K13+K14+L13+L14+M13+M14</f>
        <v>0</v>
      </c>
    </row>
    <row r="17" spans="1:15" x14ac:dyDescent="0.2">
      <c r="A17" s="1038" t="s">
        <v>361</v>
      </c>
      <c r="B17" s="1101"/>
      <c r="C17" s="1039"/>
      <c r="D17" s="1069"/>
      <c r="E17" s="1106"/>
      <c r="F17" s="1101"/>
      <c r="G17" s="1039"/>
      <c r="H17" s="1039"/>
      <c r="I17" s="1039"/>
      <c r="J17" s="1069"/>
      <c r="K17" s="1107"/>
      <c r="L17" s="1108"/>
      <c r="M17" s="1109"/>
      <c r="N17" s="1110" t="s">
        <v>362</v>
      </c>
      <c r="O17" s="1111" t="s">
        <v>10</v>
      </c>
    </row>
    <row r="18" spans="1:15" ht="15.75" thickBot="1" x14ac:dyDescent="0.25">
      <c r="A18" s="1112" t="s">
        <v>363</v>
      </c>
      <c r="B18" s="1113"/>
      <c r="C18" s="1114"/>
      <c r="D18" s="1115"/>
      <c r="E18" s="1116"/>
      <c r="F18" s="1113"/>
      <c r="G18" s="1114"/>
      <c r="H18" s="1114"/>
      <c r="I18" s="1114"/>
      <c r="J18" s="1115"/>
      <c r="K18" s="1117" t="s">
        <v>364</v>
      </c>
      <c r="L18" s="1116"/>
      <c r="M18" s="1115"/>
      <c r="N18" s="1118">
        <v>0</v>
      </c>
      <c r="O18" s="1119"/>
    </row>
    <row r="19" spans="1:15" ht="15.75" thickTop="1" x14ac:dyDescent="0.2">
      <c r="A19" s="1038"/>
      <c r="B19" s="1101"/>
      <c r="C19" s="1039"/>
      <c r="D19" s="1069"/>
      <c r="E19" s="1106"/>
      <c r="F19" s="1101"/>
      <c r="G19" s="1039"/>
      <c r="H19" s="1039"/>
      <c r="I19" s="1039"/>
      <c r="J19" s="1069"/>
      <c r="K19" s="1101"/>
      <c r="L19" s="1106"/>
      <c r="M19" s="1069"/>
      <c r="N19" s="1069"/>
      <c r="O19" s="1120"/>
    </row>
    <row r="20" spans="1:15" x14ac:dyDescent="0.2">
      <c r="A20" s="1053" t="s">
        <v>365</v>
      </c>
      <c r="B20" s="1055"/>
      <c r="C20" s="1054"/>
      <c r="D20" s="1055"/>
      <c r="E20" s="1055"/>
      <c r="F20" s="1055"/>
      <c r="G20" s="1055"/>
      <c r="H20" s="1055"/>
      <c r="I20" s="1055"/>
      <c r="J20" s="1055"/>
      <c r="K20" s="1055"/>
      <c r="L20" s="1055"/>
      <c r="M20" s="1055"/>
      <c r="N20" s="1055"/>
      <c r="O20" s="1121"/>
    </row>
    <row r="21" spans="1:15" x14ac:dyDescent="0.2">
      <c r="A21" s="1122"/>
      <c r="B21" s="1054" t="s">
        <v>366</v>
      </c>
      <c r="C21" s="1092"/>
      <c r="D21" s="1055"/>
      <c r="E21" s="1055"/>
      <c r="F21" s="1055"/>
      <c r="G21" s="1055"/>
      <c r="H21" s="1123"/>
      <c r="I21" s="1054" t="s">
        <v>367</v>
      </c>
      <c r="J21" s="1055"/>
      <c r="K21" s="1054"/>
      <c r="L21" s="1055"/>
      <c r="M21" s="1124" t="s">
        <v>368</v>
      </c>
      <c r="N21" s="1059"/>
      <c r="O21" s="1125"/>
    </row>
    <row r="22" spans="1:15" x14ac:dyDescent="0.2">
      <c r="A22" s="1090" t="s">
        <v>369</v>
      </c>
      <c r="B22" s="1075"/>
      <c r="C22" s="1126"/>
      <c r="D22" s="1132" t="s">
        <v>370</v>
      </c>
      <c r="E22" s="1075"/>
      <c r="F22" s="1075"/>
      <c r="G22" s="1075"/>
      <c r="H22" s="1127" t="s">
        <v>371</v>
      </c>
      <c r="I22" s="1055"/>
      <c r="J22" s="1055"/>
      <c r="K22" s="1128" t="s">
        <v>372</v>
      </c>
      <c r="L22" s="1055"/>
      <c r="M22" s="1129" t="s">
        <v>373</v>
      </c>
      <c r="N22" s="1130" t="s">
        <v>364</v>
      </c>
      <c r="O22" s="1131"/>
    </row>
    <row r="23" spans="1:15" x14ac:dyDescent="0.2">
      <c r="A23" s="1090" t="s">
        <v>352</v>
      </c>
      <c r="B23" s="1132" t="s">
        <v>4</v>
      </c>
      <c r="C23" s="1075"/>
      <c r="D23" s="1132" t="s">
        <v>352</v>
      </c>
      <c r="E23" s="1075"/>
      <c r="F23" s="1132" t="s">
        <v>4</v>
      </c>
      <c r="G23" s="1075"/>
      <c r="H23" s="1133" t="s">
        <v>352</v>
      </c>
      <c r="I23" s="1134"/>
      <c r="J23" s="1132" t="s">
        <v>4</v>
      </c>
      <c r="K23" s="1132" t="s">
        <v>352</v>
      </c>
      <c r="L23" s="1132" t="s">
        <v>4</v>
      </c>
      <c r="M23" s="1135" t="s">
        <v>352</v>
      </c>
      <c r="N23" s="1136" t="s">
        <v>362</v>
      </c>
      <c r="O23" s="1137" t="s">
        <v>374</v>
      </c>
    </row>
    <row r="24" spans="1:15" x14ac:dyDescent="0.2">
      <c r="A24" s="1138"/>
      <c r="B24" s="1139"/>
      <c r="C24" s="1049"/>
      <c r="D24" s="1140"/>
      <c r="E24" s="1141"/>
      <c r="F24" s="1139"/>
      <c r="G24" s="1049"/>
      <c r="H24" s="1142"/>
      <c r="I24" s="1143"/>
      <c r="J24" s="1144"/>
      <c r="K24" s="1139"/>
      <c r="L24" s="1144"/>
      <c r="M24" s="1145"/>
      <c r="N24" s="1146"/>
      <c r="O24" s="1147"/>
    </row>
    <row r="25" spans="1:15" x14ac:dyDescent="0.2">
      <c r="A25" s="1138"/>
      <c r="B25" s="1139"/>
      <c r="C25" s="1049"/>
      <c r="D25" s="1140"/>
      <c r="E25" s="1141"/>
      <c r="F25" s="1139"/>
      <c r="G25" s="1049"/>
      <c r="H25" s="1142"/>
      <c r="I25" s="1143"/>
      <c r="J25" s="1144"/>
      <c r="K25" s="1139"/>
      <c r="L25" s="1144"/>
      <c r="M25" s="1145"/>
      <c r="N25" s="1146"/>
      <c r="O25" s="1147"/>
    </row>
    <row r="26" spans="1:15" x14ac:dyDescent="0.2">
      <c r="A26" s="1148"/>
      <c r="B26" s="1091"/>
      <c r="C26" s="1092"/>
      <c r="D26" s="1149"/>
      <c r="E26" s="1150"/>
      <c r="F26" s="1091"/>
      <c r="G26" s="1092"/>
      <c r="H26" s="1142"/>
      <c r="I26" s="1095"/>
      <c r="J26" s="1151"/>
      <c r="K26" s="1091"/>
      <c r="L26" s="1151"/>
      <c r="M26" s="1152"/>
      <c r="N26" s="1075"/>
      <c r="O26" s="1153"/>
    </row>
    <row r="27" spans="1:15" ht="15.75" thickBot="1" x14ac:dyDescent="0.25">
      <c r="A27" s="1154"/>
      <c r="B27" s="1155"/>
      <c r="C27" s="1155"/>
      <c r="D27" s="1155"/>
      <c r="E27" s="1155"/>
      <c r="F27" s="1155"/>
      <c r="G27" s="1155"/>
      <c r="H27" s="1156"/>
      <c r="I27" s="1155"/>
      <c r="J27" s="1155"/>
      <c r="K27" s="1155"/>
      <c r="L27" s="1157" t="s">
        <v>375</v>
      </c>
      <c r="M27" s="1158"/>
      <c r="N27" s="1159"/>
      <c r="O27" s="1160"/>
    </row>
    <row r="28" spans="1:15" ht="15.75" thickTop="1" x14ac:dyDescent="0.2">
      <c r="A28" s="1038"/>
      <c r="B28" s="1039"/>
      <c r="C28" s="64"/>
      <c r="D28" s="64"/>
      <c r="E28" s="64"/>
      <c r="F28" s="64"/>
      <c r="G28" s="64"/>
      <c r="H28" s="1048"/>
      <c r="I28" s="1039"/>
      <c r="J28" s="1047"/>
      <c r="K28" s="1069"/>
      <c r="L28" s="1047"/>
      <c r="M28" s="1069"/>
      <c r="N28" s="1039"/>
      <c r="O28" s="1040"/>
    </row>
    <row r="29" spans="1:15" x14ac:dyDescent="0.2">
      <c r="A29" s="1046" t="s">
        <v>376</v>
      </c>
      <c r="B29" s="1039"/>
      <c r="C29" s="1092"/>
      <c r="D29" s="64"/>
      <c r="E29" s="64"/>
      <c r="F29" s="64"/>
      <c r="G29" s="64"/>
      <c r="H29" s="64"/>
      <c r="I29" s="64"/>
      <c r="J29" s="64"/>
      <c r="K29" s="64"/>
      <c r="L29" s="64"/>
      <c r="M29" s="64"/>
      <c r="N29" s="64"/>
      <c r="O29" s="1040"/>
    </row>
    <row r="30" spans="1:15" x14ac:dyDescent="0.2">
      <c r="A30" s="1053" t="s">
        <v>377</v>
      </c>
      <c r="B30" s="1054"/>
      <c r="C30" s="1092"/>
      <c r="D30" s="1055"/>
      <c r="E30" s="1055"/>
      <c r="F30" s="1055"/>
      <c r="G30" s="1161"/>
      <c r="H30" s="1039"/>
      <c r="I30" s="64"/>
      <c r="J30" s="1128" t="s">
        <v>378</v>
      </c>
      <c r="K30" s="1162"/>
      <c r="L30" s="1055"/>
      <c r="M30" s="1055"/>
      <c r="N30" s="1055"/>
      <c r="O30" s="1163"/>
    </row>
    <row r="31" spans="1:15" x14ac:dyDescent="0.2">
      <c r="A31" s="1090" t="s">
        <v>379</v>
      </c>
      <c r="B31" s="1075"/>
      <c r="C31" s="1301"/>
      <c r="D31" s="1164" t="s">
        <v>380</v>
      </c>
      <c r="E31" s="64"/>
      <c r="F31" s="1165" t="s">
        <v>381</v>
      </c>
      <c r="G31" s="1166"/>
      <c r="H31" s="1039"/>
      <c r="I31" s="64"/>
      <c r="J31" s="1128" t="s">
        <v>382</v>
      </c>
      <c r="K31" s="1055"/>
      <c r="L31" s="1055"/>
      <c r="M31" s="1055"/>
      <c r="N31" s="1055"/>
      <c r="O31" s="1167" t="s">
        <v>383</v>
      </c>
    </row>
    <row r="32" spans="1:15" x14ac:dyDescent="0.2">
      <c r="A32" s="1090" t="s">
        <v>362</v>
      </c>
      <c r="B32" s="1168" t="s">
        <v>384</v>
      </c>
      <c r="C32" s="1169"/>
      <c r="D32" s="1172" t="s">
        <v>5</v>
      </c>
      <c r="E32" s="1075"/>
      <c r="F32" s="1170" t="s">
        <v>385</v>
      </c>
      <c r="G32" s="1095"/>
      <c r="H32" s="1069"/>
      <c r="I32" s="64"/>
      <c r="J32" s="1170" t="s">
        <v>386</v>
      </c>
      <c r="K32" s="1092"/>
      <c r="L32" s="1171"/>
      <c r="M32" s="1172"/>
      <c r="N32" s="1172"/>
      <c r="O32" s="1173"/>
    </row>
    <row r="33" spans="1:15" x14ac:dyDescent="0.2">
      <c r="A33" s="1174">
        <v>0</v>
      </c>
      <c r="B33" s="1302"/>
      <c r="C33" s="1303"/>
      <c r="D33" s="1175"/>
      <c r="E33" s="1176" t="s">
        <v>387</v>
      </c>
      <c r="F33" s="1177">
        <f>A33*D33</f>
        <v>0</v>
      </c>
      <c r="G33" s="1084"/>
      <c r="H33" s="1069"/>
      <c r="I33" s="64"/>
      <c r="J33" s="1058" t="s">
        <v>7</v>
      </c>
      <c r="K33" s="1058" t="s">
        <v>7</v>
      </c>
      <c r="L33" s="1058" t="s">
        <v>388</v>
      </c>
      <c r="M33" s="1178" t="s">
        <v>7</v>
      </c>
      <c r="N33" s="1178" t="s">
        <v>389</v>
      </c>
      <c r="O33" s="1179" t="s">
        <v>390</v>
      </c>
    </row>
    <row r="34" spans="1:15" x14ac:dyDescent="0.2">
      <c r="A34" s="1180">
        <v>0</v>
      </c>
      <c r="B34" s="1181" t="s">
        <v>391</v>
      </c>
      <c r="C34" s="1182"/>
      <c r="D34" s="1183"/>
      <c r="E34" s="1184" t="s">
        <v>387</v>
      </c>
      <c r="F34" s="1185">
        <f>A34*D34</f>
        <v>0</v>
      </c>
      <c r="G34" s="1143"/>
      <c r="H34" s="1039"/>
      <c r="I34" s="64"/>
      <c r="J34" s="1077" t="s">
        <v>392</v>
      </c>
      <c r="K34" s="1077" t="s">
        <v>393</v>
      </c>
      <c r="L34" s="1077" t="s">
        <v>394</v>
      </c>
      <c r="M34" s="1136" t="s">
        <v>374</v>
      </c>
      <c r="N34" s="1136" t="s">
        <v>5</v>
      </c>
      <c r="O34" s="1186" t="s">
        <v>385</v>
      </c>
    </row>
    <row r="35" spans="1:15" x14ac:dyDescent="0.2">
      <c r="A35" s="1187"/>
      <c r="B35" s="1188">
        <v>0</v>
      </c>
      <c r="C35" s="1189" t="s">
        <v>395</v>
      </c>
      <c r="D35" s="1190"/>
      <c r="E35" s="1191" t="s">
        <v>396</v>
      </c>
      <c r="F35" s="1192">
        <f>B35*D35</f>
        <v>0</v>
      </c>
      <c r="G35" s="1189"/>
      <c r="H35" s="1039"/>
      <c r="I35" s="64"/>
      <c r="J35" s="1193"/>
      <c r="K35" s="1194"/>
      <c r="L35" s="1195"/>
      <c r="M35" s="1196"/>
      <c r="N35" s="1197"/>
      <c r="O35" s="1198"/>
    </row>
    <row r="36" spans="1:15" x14ac:dyDescent="0.2">
      <c r="A36" s="1199" t="s">
        <v>391</v>
      </c>
      <c r="B36" s="1200">
        <v>0</v>
      </c>
      <c r="C36" s="1092" t="s">
        <v>395</v>
      </c>
      <c r="D36" s="1201"/>
      <c r="E36" s="1202" t="s">
        <v>396</v>
      </c>
      <c r="F36" s="1203">
        <f>B36*D36</f>
        <v>0</v>
      </c>
      <c r="G36" s="1095"/>
      <c r="H36" s="1039"/>
      <c r="I36" s="64"/>
      <c r="J36" s="1096">
        <f>M27</f>
        <v>0</v>
      </c>
      <c r="K36" s="1204" t="s">
        <v>397</v>
      </c>
      <c r="L36" s="1096"/>
      <c r="M36" s="1098">
        <f>J36-L36</f>
        <v>0</v>
      </c>
      <c r="N36" s="1205"/>
      <c r="O36" s="1206">
        <f>M36*N36</f>
        <v>0</v>
      </c>
    </row>
    <row r="37" spans="1:15" ht="15.75" thickBot="1" x14ac:dyDescent="0.25">
      <c r="A37" s="1207"/>
      <c r="B37" s="1208"/>
      <c r="C37" s="1208"/>
      <c r="D37" s="1209" t="s">
        <v>398</v>
      </c>
      <c r="E37" s="1210"/>
      <c r="F37" s="1211">
        <f>SUM(F33:F36)</f>
        <v>0</v>
      </c>
      <c r="G37" s="1212"/>
      <c r="H37" s="1114"/>
      <c r="I37" s="1114"/>
      <c r="J37" s="1213"/>
      <c r="K37" s="1208"/>
      <c r="L37" s="1208"/>
      <c r="M37" s="1209" t="s">
        <v>399</v>
      </c>
      <c r="N37" s="1114"/>
      <c r="O37" s="1214">
        <f>SUM(O35:O36)</f>
        <v>0</v>
      </c>
    </row>
    <row r="38" spans="1:15" ht="15.75" thickTop="1" x14ac:dyDescent="0.2">
      <c r="A38" s="1038"/>
      <c r="B38" s="1039"/>
      <c r="C38" s="64"/>
      <c r="D38" s="1048"/>
      <c r="E38" s="1039"/>
      <c r="F38" s="1215"/>
      <c r="G38" s="1039"/>
      <c r="H38" s="64"/>
      <c r="I38" s="64"/>
      <c r="J38" s="64"/>
      <c r="K38" s="64"/>
      <c r="L38" s="64"/>
      <c r="M38" s="64"/>
      <c r="N38" s="64"/>
      <c r="O38" s="1040"/>
    </row>
    <row r="39" spans="1:15" x14ac:dyDescent="0.2">
      <c r="A39" s="1046" t="s">
        <v>400</v>
      </c>
      <c r="B39" s="1048"/>
      <c r="C39" s="1092"/>
      <c r="D39" s="64"/>
      <c r="E39" s="64"/>
      <c r="F39" s="1216"/>
      <c r="G39" s="64"/>
      <c r="H39" s="64"/>
      <c r="I39" s="64"/>
      <c r="J39" s="64"/>
      <c r="K39" s="1092"/>
      <c r="L39" s="64"/>
      <c r="M39" s="64"/>
      <c r="N39" s="64"/>
      <c r="O39" s="1040"/>
    </row>
    <row r="40" spans="1:15" x14ac:dyDescent="0.2">
      <c r="A40" s="1217" t="s">
        <v>57</v>
      </c>
      <c r="B40" s="1218" t="s">
        <v>401</v>
      </c>
      <c r="C40" s="1219"/>
      <c r="D40" s="1065" t="s">
        <v>402</v>
      </c>
      <c r="E40" s="1064"/>
      <c r="F40" s="1056"/>
      <c r="G40" s="1220"/>
      <c r="H40" s="1218"/>
      <c r="I40" s="1220"/>
      <c r="J40" s="1221" t="s">
        <v>64</v>
      </c>
      <c r="K40" s="1304" t="s">
        <v>403</v>
      </c>
      <c r="L40" s="1221" t="s">
        <v>5</v>
      </c>
      <c r="M40" s="1222" t="s">
        <v>265</v>
      </c>
      <c r="N40" s="1134"/>
      <c r="O40" s="1223" t="s">
        <v>8</v>
      </c>
    </row>
    <row r="41" spans="1:15" x14ac:dyDescent="0.2">
      <c r="A41" s="1090" t="s">
        <v>58</v>
      </c>
      <c r="B41" s="1132" t="s">
        <v>404</v>
      </c>
      <c r="C41" s="1075"/>
      <c r="D41" s="1132" t="s">
        <v>404</v>
      </c>
      <c r="E41" s="1075"/>
      <c r="F41" s="1132" t="s">
        <v>405</v>
      </c>
      <c r="G41" s="1075"/>
      <c r="H41" s="1224" t="s">
        <v>7</v>
      </c>
      <c r="I41" s="1172" t="s">
        <v>383</v>
      </c>
      <c r="J41" s="1132" t="s">
        <v>14</v>
      </c>
      <c r="K41" s="1132" t="s">
        <v>406</v>
      </c>
      <c r="L41" s="1132" t="s">
        <v>407</v>
      </c>
      <c r="M41" s="1132" t="s">
        <v>408</v>
      </c>
      <c r="N41" s="1132" t="s">
        <v>409</v>
      </c>
      <c r="O41" s="1186" t="s">
        <v>410</v>
      </c>
    </row>
    <row r="42" spans="1:15" x14ac:dyDescent="0.2">
      <c r="A42" s="1225" t="s">
        <v>411</v>
      </c>
      <c r="B42" s="1059"/>
      <c r="C42" s="1219"/>
      <c r="D42" s="1059"/>
      <c r="E42" s="1219"/>
      <c r="F42" s="1059"/>
      <c r="G42" s="1219"/>
      <c r="H42" s="1226"/>
      <c r="I42" s="1219"/>
      <c r="J42" s="1068"/>
      <c r="K42" s="1068"/>
      <c r="L42" s="1227"/>
      <c r="M42" s="1228"/>
      <c r="N42" s="1059"/>
      <c r="O42" s="1229"/>
    </row>
    <row r="43" spans="1:15" x14ac:dyDescent="0.2">
      <c r="A43" s="1230" t="s">
        <v>412</v>
      </c>
      <c r="B43" s="1231"/>
      <c r="C43" s="1049" t="s">
        <v>383</v>
      </c>
      <c r="D43" s="1231"/>
      <c r="E43" s="1049" t="s">
        <v>383</v>
      </c>
      <c r="F43" s="1231"/>
      <c r="G43" s="1049" t="s">
        <v>383</v>
      </c>
      <c r="H43" s="1232">
        <f>B43+D43+F43</f>
        <v>0</v>
      </c>
      <c r="I43" s="1049" t="s">
        <v>383</v>
      </c>
      <c r="J43" s="1140" t="s">
        <v>413</v>
      </c>
      <c r="K43" s="1140"/>
      <c r="L43" s="1233"/>
      <c r="M43" s="1234">
        <v>0.14000000000000001</v>
      </c>
      <c r="N43" s="1235"/>
      <c r="O43" s="1236">
        <f>H43*L43/100+N43/(1+M43)</f>
        <v>0</v>
      </c>
    </row>
    <row r="44" spans="1:15" x14ac:dyDescent="0.2">
      <c r="A44" s="1237"/>
      <c r="B44" s="1094"/>
      <c r="C44" s="1092"/>
      <c r="D44" s="1094"/>
      <c r="E44" s="1092"/>
      <c r="F44" s="1094"/>
      <c r="G44" s="1092"/>
      <c r="H44" s="1238"/>
      <c r="I44" s="1092"/>
      <c r="J44" s="1076" t="s">
        <v>414</v>
      </c>
      <c r="K44" s="1076"/>
      <c r="L44" s="1239"/>
      <c r="M44" s="1240"/>
      <c r="N44" s="1241">
        <f>N43/1.14</f>
        <v>0</v>
      </c>
      <c r="O44" s="1242"/>
    </row>
    <row r="45" spans="1:15" ht="15.75" thickBot="1" x14ac:dyDescent="0.25">
      <c r="A45" s="1207"/>
      <c r="B45" s="1208"/>
      <c r="C45" s="1208"/>
      <c r="D45" s="1208"/>
      <c r="E45" s="1208"/>
      <c r="F45" s="1208"/>
      <c r="G45" s="1208"/>
      <c r="H45" s="1243"/>
      <c r="I45" s="1208"/>
      <c r="J45" s="1208"/>
      <c r="K45" s="1244"/>
      <c r="L45" s="1155"/>
      <c r="M45" s="1209" t="s">
        <v>415</v>
      </c>
      <c r="N45" s="1210"/>
      <c r="O45" s="1245">
        <f>SUM(O42:O44)</f>
        <v>0</v>
      </c>
    </row>
    <row r="46" spans="1:15" ht="15.75" thickTop="1" x14ac:dyDescent="0.2">
      <c r="A46" s="1038"/>
      <c r="B46" s="1039"/>
      <c r="C46" s="1039"/>
      <c r="D46" s="1039"/>
      <c r="E46" s="1039"/>
      <c r="F46" s="1039"/>
      <c r="G46" s="1039"/>
      <c r="H46" s="1039"/>
      <c r="I46" s="1039"/>
      <c r="J46" s="1039"/>
      <c r="K46" s="1039"/>
      <c r="L46" s="1039"/>
      <c r="M46" s="1039"/>
      <c r="N46" s="1039"/>
      <c r="O46" s="1040"/>
    </row>
    <row r="47" spans="1:15" ht="15.75" thickBot="1" x14ac:dyDescent="0.25">
      <c r="A47" s="1246" t="s">
        <v>416</v>
      </c>
      <c r="B47" s="1247"/>
      <c r="C47" s="1248"/>
      <c r="D47" s="1248"/>
      <c r="E47" s="1248"/>
      <c r="F47" s="1248"/>
      <c r="G47" s="1248"/>
      <c r="H47" s="1248"/>
      <c r="I47" s="1248"/>
      <c r="J47" s="1248"/>
      <c r="K47" s="1248"/>
      <c r="L47" s="1248"/>
      <c r="M47" s="1248"/>
      <c r="N47" s="1114"/>
      <c r="O47" s="1040"/>
    </row>
    <row r="48" spans="1:15" ht="16.5" thickTop="1" thickBot="1" x14ac:dyDescent="0.25">
      <c r="A48" s="1305" t="s">
        <v>4</v>
      </c>
      <c r="B48" s="1306"/>
      <c r="C48" s="1306"/>
      <c r="D48" s="1249" t="s">
        <v>417</v>
      </c>
      <c r="E48" s="1250"/>
      <c r="F48" s="1251"/>
      <c r="G48" s="1252"/>
      <c r="H48" s="1253" t="s">
        <v>418</v>
      </c>
      <c r="I48" s="1252"/>
      <c r="J48" s="1254"/>
      <c r="K48" s="1255"/>
      <c r="L48" s="1249" t="s">
        <v>72</v>
      </c>
      <c r="M48" s="1250"/>
      <c r="N48" s="1251"/>
      <c r="O48" s="1256" t="s">
        <v>8</v>
      </c>
    </row>
    <row r="49" spans="1:15" x14ac:dyDescent="0.2">
      <c r="A49" s="1257"/>
      <c r="B49" s="1258"/>
      <c r="C49" s="1258"/>
      <c r="D49" s="1259" t="s">
        <v>419</v>
      </c>
      <c r="E49" s="1258"/>
      <c r="F49" s="1260"/>
      <c r="G49" s="1261"/>
      <c r="H49" s="1262"/>
      <c r="I49" s="1262"/>
      <c r="J49" s="1262"/>
      <c r="K49" s="1263"/>
      <c r="L49" s="1261"/>
      <c r="M49" s="1264"/>
      <c r="N49" s="1265"/>
      <c r="O49" s="1266">
        <v>0</v>
      </c>
    </row>
    <row r="50" spans="1:15" ht="15.75" thickBot="1" x14ac:dyDescent="0.25">
      <c r="A50" s="1267"/>
      <c r="B50" s="1268"/>
      <c r="C50" s="1248"/>
      <c r="D50" s="1269"/>
      <c r="E50" s="1248"/>
      <c r="F50" s="1270"/>
      <c r="G50" s="1269"/>
      <c r="H50" s="1248"/>
      <c r="I50" s="1248"/>
      <c r="J50" s="1248"/>
      <c r="K50" s="1270"/>
      <c r="L50" s="1271"/>
      <c r="M50" s="1210"/>
      <c r="N50" s="1212"/>
      <c r="O50" s="1272"/>
    </row>
    <row r="51" spans="1:15" ht="15.75" thickTop="1" x14ac:dyDescent="0.2">
      <c r="A51" s="1038"/>
      <c r="B51" s="1039"/>
      <c r="C51" s="1039"/>
      <c r="D51" s="1039"/>
      <c r="E51" s="1039"/>
      <c r="F51" s="1039"/>
      <c r="G51" s="1039"/>
      <c r="H51" s="1039"/>
      <c r="I51" s="1039"/>
      <c r="J51" s="1039"/>
      <c r="K51" s="1039"/>
      <c r="L51" s="1039"/>
      <c r="M51" s="1039"/>
      <c r="N51" s="1039"/>
      <c r="O51" s="1040"/>
    </row>
    <row r="52" spans="1:15" x14ac:dyDescent="0.2">
      <c r="A52" s="1273" t="s">
        <v>420</v>
      </c>
      <c r="B52" s="1092"/>
      <c r="C52" s="1092"/>
      <c r="D52" s="1092"/>
      <c r="E52" s="1092"/>
      <c r="F52" s="1092"/>
      <c r="G52" s="1092"/>
      <c r="H52" s="1092"/>
      <c r="I52" s="1092"/>
      <c r="J52" s="1092"/>
      <c r="K52" s="1092"/>
      <c r="L52" s="1092"/>
      <c r="M52" s="1092"/>
      <c r="N52" s="1092"/>
      <c r="O52" s="1274"/>
    </row>
    <row r="53" spans="1:15" x14ac:dyDescent="0.2">
      <c r="A53" s="1090" t="s">
        <v>4</v>
      </c>
      <c r="B53" s="1172"/>
      <c r="C53" s="1075"/>
      <c r="D53" s="1094"/>
      <c r="E53" s="1171" t="s">
        <v>421</v>
      </c>
      <c r="F53" s="1092"/>
      <c r="G53" s="1092"/>
      <c r="H53" s="1092"/>
      <c r="I53" s="1092"/>
      <c r="J53" s="1094"/>
      <c r="K53" s="1171" t="s">
        <v>72</v>
      </c>
      <c r="L53" s="1092"/>
      <c r="M53" s="1092"/>
      <c r="N53" s="1275" t="s">
        <v>7</v>
      </c>
      <c r="O53" s="1186" t="s">
        <v>8</v>
      </c>
    </row>
    <row r="54" spans="1:15" x14ac:dyDescent="0.2">
      <c r="A54" s="1038"/>
      <c r="B54" s="64"/>
      <c r="C54" s="64"/>
      <c r="D54" s="1066"/>
      <c r="E54" s="64"/>
      <c r="F54" s="64"/>
      <c r="G54" s="1276"/>
      <c r="H54" s="64"/>
      <c r="I54" s="64"/>
      <c r="J54" s="1066"/>
      <c r="K54" s="64"/>
      <c r="L54" s="64"/>
      <c r="M54" s="64"/>
      <c r="N54" s="1240"/>
      <c r="O54" s="1277"/>
    </row>
    <row r="55" spans="1:15" x14ac:dyDescent="0.2">
      <c r="A55" s="1307"/>
      <c r="B55" s="1075"/>
      <c r="C55" s="1075"/>
      <c r="D55" s="1073"/>
      <c r="E55" s="1126"/>
      <c r="F55" s="1126"/>
      <c r="G55" s="1126"/>
      <c r="H55" s="1126"/>
      <c r="I55" s="1126"/>
      <c r="J55" s="1076"/>
      <c r="K55" s="1126"/>
      <c r="L55" s="1092"/>
      <c r="M55" s="1092"/>
      <c r="N55" s="1136">
        <v>4</v>
      </c>
      <c r="O55" s="1278">
        <v>0</v>
      </c>
    </row>
    <row r="56" spans="1:15" x14ac:dyDescent="0.2">
      <c r="A56" s="1308" t="s">
        <v>422</v>
      </c>
      <c r="B56" s="1060"/>
      <c r="C56" s="1092"/>
      <c r="D56" s="1066"/>
      <c r="E56" s="1309"/>
      <c r="F56" s="1309"/>
      <c r="G56" s="1062"/>
      <c r="H56" s="1062"/>
      <c r="I56" s="1062"/>
      <c r="J56" s="1059"/>
      <c r="K56" s="1062"/>
      <c r="L56" s="1062"/>
      <c r="M56" s="1219"/>
      <c r="N56" s="1228"/>
      <c r="O56" s="1223" t="s">
        <v>423</v>
      </c>
    </row>
    <row r="57" spans="1:15" x14ac:dyDescent="0.2">
      <c r="A57" s="1090" t="s">
        <v>424</v>
      </c>
      <c r="B57" s="1132" t="s">
        <v>358</v>
      </c>
      <c r="C57" s="1075"/>
      <c r="D57" s="1132" t="s">
        <v>366</v>
      </c>
      <c r="E57" s="1075"/>
      <c r="F57" s="1075"/>
      <c r="G57" s="1075"/>
      <c r="H57" s="1075"/>
      <c r="I57" s="1075"/>
      <c r="J57" s="1170" t="s">
        <v>425</v>
      </c>
      <c r="K57" s="1279"/>
      <c r="L57" s="1279"/>
      <c r="M57" s="1279"/>
      <c r="N57" s="1136" t="s">
        <v>7</v>
      </c>
      <c r="O57" s="1186" t="s">
        <v>426</v>
      </c>
    </row>
    <row r="58" spans="1:15" x14ac:dyDescent="0.2">
      <c r="A58" s="1180"/>
      <c r="B58" s="1140"/>
      <c r="C58" s="1146"/>
      <c r="D58" s="1231"/>
      <c r="E58" s="1049"/>
      <c r="F58" s="1049"/>
      <c r="G58" s="1049"/>
      <c r="H58" s="1049"/>
      <c r="I58" s="1049"/>
      <c r="J58" s="1231"/>
      <c r="K58" s="1049"/>
      <c r="L58" s="1049"/>
      <c r="M58" s="1049"/>
      <c r="N58" s="1280" t="s">
        <v>427</v>
      </c>
      <c r="O58" s="1281">
        <v>0</v>
      </c>
    </row>
    <row r="59" spans="1:15" x14ac:dyDescent="0.2">
      <c r="A59" s="1282"/>
      <c r="B59" s="1076"/>
      <c r="C59" s="1075"/>
      <c r="D59" s="1283" t="s">
        <v>428</v>
      </c>
      <c r="E59" s="1284" t="s">
        <v>429</v>
      </c>
      <c r="F59" s="1126"/>
      <c r="G59" s="1126"/>
      <c r="H59" s="1126"/>
      <c r="I59" s="1126"/>
      <c r="J59" s="1073" t="s">
        <v>430</v>
      </c>
      <c r="K59" s="1126"/>
      <c r="L59" s="1126"/>
      <c r="M59" s="1126"/>
      <c r="N59" s="1077" t="s">
        <v>431</v>
      </c>
      <c r="O59" s="1285">
        <v>0</v>
      </c>
    </row>
    <row r="60" spans="1:15" x14ac:dyDescent="0.2">
      <c r="A60" s="1286"/>
      <c r="B60" s="1287"/>
      <c r="C60" s="1288"/>
      <c r="D60" s="1288"/>
      <c r="E60" s="1288"/>
      <c r="F60" s="1288"/>
      <c r="G60" s="1288"/>
      <c r="H60" s="1288"/>
      <c r="I60" s="1288"/>
      <c r="J60" s="1289" t="s">
        <v>432</v>
      </c>
      <c r="K60" s="1055"/>
      <c r="L60" s="1055"/>
      <c r="M60" s="1055"/>
      <c r="N60" s="1275" t="s">
        <v>431</v>
      </c>
      <c r="O60" s="1290">
        <f>O59</f>
        <v>0</v>
      </c>
    </row>
    <row r="61" spans="1:15" ht="15.75" thickBot="1" x14ac:dyDescent="0.25">
      <c r="A61" s="1207"/>
      <c r="B61" s="1208"/>
      <c r="C61" s="1208"/>
      <c r="D61" s="1208"/>
      <c r="E61" s="1208"/>
      <c r="F61" s="1208"/>
      <c r="G61" s="1208"/>
      <c r="H61" s="1208"/>
      <c r="I61" s="1291"/>
      <c r="J61" s="1292" t="s">
        <v>433</v>
      </c>
      <c r="K61" s="1114"/>
      <c r="L61" s="1114"/>
      <c r="M61" s="1114"/>
      <c r="N61" s="1114"/>
      <c r="O61" s="1293">
        <f>O58+O55+O45+O37+F37</f>
        <v>0</v>
      </c>
    </row>
    <row r="62" spans="1:15" ht="15.75" thickTop="1" x14ac:dyDescent="0.2"/>
    <row r="63" spans="1:15" ht="15" customHeight="1" x14ac:dyDescent="0.2">
      <c r="A63" s="1294" t="s">
        <v>434</v>
      </c>
      <c r="B63" s="1295" t="s">
        <v>435</v>
      </c>
      <c r="C63" s="1295"/>
      <c r="D63" s="1295"/>
      <c r="E63" s="1295"/>
      <c r="F63" s="1295"/>
      <c r="G63" s="1295"/>
      <c r="H63" s="1295"/>
      <c r="I63" s="1295"/>
      <c r="J63" s="1295"/>
      <c r="K63" s="1295"/>
      <c r="L63" s="1295"/>
      <c r="M63" s="1295"/>
      <c r="N63" s="1295"/>
      <c r="O63" s="1295"/>
    </row>
    <row r="64" spans="1:15" x14ac:dyDescent="0.2">
      <c r="A64" s="1296"/>
      <c r="B64" s="1297"/>
      <c r="J64" s="1298"/>
    </row>
    <row r="65" spans="1:15" ht="15" customHeight="1" x14ac:dyDescent="0.2">
      <c r="A65" s="1296"/>
      <c r="B65" s="1295" t="s">
        <v>436</v>
      </c>
      <c r="C65" s="1295"/>
      <c r="D65" s="1295"/>
      <c r="E65" s="1295"/>
      <c r="F65" s="1295"/>
      <c r="G65" s="1295"/>
      <c r="H65" s="1295"/>
      <c r="I65" s="1295"/>
      <c r="J65" s="1295"/>
      <c r="K65" s="1295"/>
      <c r="L65" s="1295"/>
      <c r="M65" s="1295"/>
      <c r="N65" s="1295"/>
      <c r="O65" s="1295"/>
    </row>
  </sheetData>
  <mergeCells count="10">
    <mergeCell ref="D48:F48"/>
    <mergeCell ref="L48:N48"/>
    <mergeCell ref="B63:O63"/>
    <mergeCell ref="B65:O65"/>
    <mergeCell ref="N5:O5"/>
    <mergeCell ref="B12:C12"/>
    <mergeCell ref="H12:I12"/>
    <mergeCell ref="D13:E13"/>
    <mergeCell ref="H23:I23"/>
    <mergeCell ref="M40:N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3"/>
  <sheetViews>
    <sheetView zoomScaleNormal="100" zoomScaleSheetLayoutView="75" workbookViewId="0">
      <selection activeCell="I50" sqref="I50:I61"/>
    </sheetView>
  </sheetViews>
  <sheetFormatPr defaultRowHeight="15" x14ac:dyDescent="0.2"/>
  <cols>
    <col min="1" max="1" width="10" bestFit="1" customWidth="1"/>
    <col min="2" max="2" width="11.6640625" customWidth="1"/>
    <col min="3" max="3" width="10.88671875" customWidth="1"/>
    <col min="4" max="4" width="6.88671875" customWidth="1"/>
    <col min="5" max="5" width="18.109375" customWidth="1"/>
    <col min="6" max="6" width="9" customWidth="1"/>
    <col min="7" max="7" width="7.44140625" customWidth="1"/>
    <col min="8" max="8" width="13.5546875" customWidth="1"/>
    <col min="9" max="9" width="9" customWidth="1"/>
    <col min="10" max="10" width="17.21875" bestFit="1" customWidth="1"/>
  </cols>
  <sheetData>
    <row r="1" spans="1:9" ht="16.5" thickTop="1" x14ac:dyDescent="0.2">
      <c r="A1" s="315" t="s">
        <v>54</v>
      </c>
      <c r="B1" s="316"/>
      <c r="C1" s="316"/>
      <c r="D1" s="316"/>
      <c r="E1" s="316"/>
      <c r="F1" s="316"/>
      <c r="G1" s="316"/>
      <c r="H1" s="316"/>
      <c r="I1" s="317"/>
    </row>
    <row r="2" spans="1:9" ht="15.75" x14ac:dyDescent="0.2">
      <c r="A2" s="398" t="s">
        <v>267</v>
      </c>
      <c r="B2" s="188"/>
      <c r="C2" s="188"/>
      <c r="D2" s="188"/>
      <c r="E2" s="188"/>
      <c r="F2" s="540" t="s">
        <v>270</v>
      </c>
      <c r="G2" s="188"/>
      <c r="H2" s="188"/>
      <c r="I2" s="135"/>
    </row>
    <row r="3" spans="1:9" ht="19.5" thickBot="1" x14ac:dyDescent="0.25">
      <c r="A3" s="939" t="s">
        <v>39</v>
      </c>
      <c r="B3" s="940"/>
      <c r="C3" s="995">
        <f>'Input Data'!$D$20</f>
        <v>0</v>
      </c>
      <c r="D3" s="355" t="s">
        <v>202</v>
      </c>
      <c r="E3" s="987">
        <f>'Input Data'!$D$6</f>
        <v>0</v>
      </c>
      <c r="F3" s="319"/>
      <c r="G3" s="188"/>
      <c r="H3" s="188"/>
      <c r="I3" s="135"/>
    </row>
    <row r="4" spans="1:9" ht="16.5" thickTop="1" thickBot="1" x14ac:dyDescent="0.25">
      <c r="A4" s="430"/>
      <c r="B4" s="320"/>
      <c r="C4" s="321"/>
      <c r="D4" s="321"/>
      <c r="E4" s="321"/>
      <c r="F4" s="321"/>
      <c r="G4" s="322"/>
      <c r="H4" s="322"/>
      <c r="I4" s="402"/>
    </row>
    <row r="5" spans="1:9" ht="15.75" thickTop="1" x14ac:dyDescent="0.2">
      <c r="A5" s="315" t="s">
        <v>55</v>
      </c>
      <c r="B5" s="323"/>
      <c r="C5" s="323"/>
      <c r="D5" s="323"/>
      <c r="E5" s="323"/>
      <c r="F5" s="323"/>
      <c r="G5" s="323"/>
      <c r="H5" s="323"/>
      <c r="I5" s="415"/>
    </row>
    <row r="6" spans="1:9" ht="30" x14ac:dyDescent="0.2">
      <c r="A6" s="431" t="s">
        <v>56</v>
      </c>
      <c r="B6" s="324" t="s">
        <v>49</v>
      </c>
      <c r="C6" s="324" t="s">
        <v>31</v>
      </c>
      <c r="D6" s="324" t="s">
        <v>57</v>
      </c>
      <c r="E6" s="324" t="s">
        <v>58</v>
      </c>
      <c r="F6" s="324" t="s">
        <v>271</v>
      </c>
      <c r="G6" s="324" t="s">
        <v>59</v>
      </c>
      <c r="H6" s="324" t="s">
        <v>5</v>
      </c>
      <c r="I6" s="405" t="s">
        <v>52</v>
      </c>
    </row>
    <row r="7" spans="1:9" x14ac:dyDescent="0.2">
      <c r="A7" s="423"/>
      <c r="B7" s="326"/>
      <c r="C7" s="326"/>
      <c r="D7" s="326"/>
      <c r="E7" s="326"/>
      <c r="F7" s="326"/>
      <c r="G7" s="996">
        <f>IF('Input Data'!$H$37&lt;'Input Data'!$H$30,F7,F7-2)</f>
        <v>0</v>
      </c>
      <c r="H7" s="364"/>
      <c r="I7" s="417">
        <f t="shared" ref="I7:I16" si="0">G7*H7</f>
        <v>0</v>
      </c>
    </row>
    <row r="8" spans="1:9" x14ac:dyDescent="0.2">
      <c r="A8" s="424"/>
      <c r="B8" s="328"/>
      <c r="C8" s="328"/>
      <c r="D8" s="328"/>
      <c r="E8" s="328"/>
      <c r="F8" s="328"/>
      <c r="G8" s="997">
        <f>IF('Input Data'!$H$37&lt;'Input Data'!$H$30,F8,F8-2)</f>
        <v>0</v>
      </c>
      <c r="H8" s="372"/>
      <c r="I8" s="409">
        <f t="shared" si="0"/>
        <v>0</v>
      </c>
    </row>
    <row r="9" spans="1:9" x14ac:dyDescent="0.2">
      <c r="A9" s="424"/>
      <c r="B9" s="328"/>
      <c r="C9" s="328"/>
      <c r="D9" s="328"/>
      <c r="E9" s="328"/>
      <c r="F9" s="328"/>
      <c r="G9" s="997">
        <f>IF('Input Data'!$H$37&lt;'Input Data'!$H$30,F9,F9-2)</f>
        <v>0</v>
      </c>
      <c r="H9" s="372"/>
      <c r="I9" s="409">
        <f t="shared" si="0"/>
        <v>0</v>
      </c>
    </row>
    <row r="10" spans="1:9" x14ac:dyDescent="0.2">
      <c r="A10" s="424"/>
      <c r="B10" s="328"/>
      <c r="C10" s="328"/>
      <c r="D10" s="328"/>
      <c r="E10" s="328"/>
      <c r="F10" s="328"/>
      <c r="G10" s="997">
        <f>IF('Input Data'!$H$37&lt;'Input Data'!$H$30,F10,F10-2)</f>
        <v>0</v>
      </c>
      <c r="H10" s="372"/>
      <c r="I10" s="409">
        <f t="shared" si="0"/>
        <v>0</v>
      </c>
    </row>
    <row r="11" spans="1:9" x14ac:dyDescent="0.2">
      <c r="A11" s="424"/>
      <c r="B11" s="328"/>
      <c r="C11" s="328"/>
      <c r="D11" s="328"/>
      <c r="E11" s="328"/>
      <c r="F11" s="328"/>
      <c r="G11" s="997">
        <f>IF('Input Data'!$H$37&lt;'Input Data'!$H$30,F11,F11-2)</f>
        <v>0</v>
      </c>
      <c r="H11" s="372"/>
      <c r="I11" s="409">
        <f t="shared" si="0"/>
        <v>0</v>
      </c>
    </row>
    <row r="12" spans="1:9" x14ac:dyDescent="0.2">
      <c r="A12" s="424"/>
      <c r="B12" s="328"/>
      <c r="C12" s="328"/>
      <c r="D12" s="328"/>
      <c r="E12" s="328"/>
      <c r="F12" s="328"/>
      <c r="G12" s="997">
        <f>IF('Input Data'!$H$37&lt;'Input Data'!$H$30,F12,F12-2)</f>
        <v>0</v>
      </c>
      <c r="H12" s="372"/>
      <c r="I12" s="409">
        <f t="shared" si="0"/>
        <v>0</v>
      </c>
    </row>
    <row r="13" spans="1:9" x14ac:dyDescent="0.2">
      <c r="A13" s="424"/>
      <c r="B13" s="328"/>
      <c r="C13" s="328"/>
      <c r="D13" s="328"/>
      <c r="E13" s="328"/>
      <c r="F13" s="328"/>
      <c r="G13" s="997">
        <f>IF('Input Data'!$H$37&lt;'Input Data'!$H$30,F13,F13-2)</f>
        <v>0</v>
      </c>
      <c r="H13" s="372"/>
      <c r="I13" s="409">
        <f t="shared" si="0"/>
        <v>0</v>
      </c>
    </row>
    <row r="14" spans="1:9" x14ac:dyDescent="0.2">
      <c r="A14" s="424"/>
      <c r="B14" s="328"/>
      <c r="C14" s="328"/>
      <c r="D14" s="328"/>
      <c r="E14" s="328"/>
      <c r="F14" s="328"/>
      <c r="G14" s="997">
        <f>IF('Input Data'!$H$37&lt;'Input Data'!$H$30,F14,F14-2)</f>
        <v>0</v>
      </c>
      <c r="H14" s="372"/>
      <c r="I14" s="409">
        <f t="shared" si="0"/>
        <v>0</v>
      </c>
    </row>
    <row r="15" spans="1:9" x14ac:dyDescent="0.2">
      <c r="A15" s="424"/>
      <c r="B15" s="328"/>
      <c r="C15" s="328"/>
      <c r="D15" s="328"/>
      <c r="E15" s="328"/>
      <c r="F15" s="328"/>
      <c r="G15" s="997">
        <f>IF('Input Data'!$H$37&lt;'Input Data'!$H$30,F15,F15-2)</f>
        <v>0</v>
      </c>
      <c r="H15" s="372"/>
      <c r="I15" s="409">
        <f t="shared" si="0"/>
        <v>0</v>
      </c>
    </row>
    <row r="16" spans="1:9" ht="15.75" thickBot="1" x14ac:dyDescent="0.25">
      <c r="A16" s="425"/>
      <c r="B16" s="330"/>
      <c r="C16" s="330"/>
      <c r="D16" s="330"/>
      <c r="E16" s="330"/>
      <c r="F16" s="330"/>
      <c r="G16" s="998">
        <f>IF('Input Data'!$H$37&lt;'Input Data'!$H$30,F16,F16-2)</f>
        <v>0</v>
      </c>
      <c r="H16" s="373"/>
      <c r="I16" s="411">
        <f t="shared" si="0"/>
        <v>0</v>
      </c>
    </row>
    <row r="17" spans="1:9" x14ac:dyDescent="0.2">
      <c r="A17" s="412"/>
      <c r="B17" s="332"/>
      <c r="C17" s="332"/>
      <c r="D17" s="332"/>
      <c r="E17" s="332"/>
      <c r="F17" s="332"/>
      <c r="G17" s="332"/>
      <c r="H17" s="999" t="s">
        <v>264</v>
      </c>
      <c r="I17" s="413">
        <f>SUM(I7:I16)</f>
        <v>0</v>
      </c>
    </row>
    <row r="18" spans="1:9" ht="15.75" thickBot="1" x14ac:dyDescent="0.25">
      <c r="A18" s="432"/>
      <c r="B18" s="429"/>
      <c r="C18" s="429"/>
      <c r="D18" s="429"/>
      <c r="E18" s="429"/>
      <c r="F18" s="429"/>
      <c r="G18" s="429"/>
      <c r="H18" s="429"/>
      <c r="I18" s="433"/>
    </row>
    <row r="19" spans="1:9" ht="15.75" thickTop="1" x14ac:dyDescent="0.2">
      <c r="A19" s="428" t="s">
        <v>60</v>
      </c>
      <c r="B19" s="393"/>
      <c r="C19" s="393"/>
      <c r="D19" s="393"/>
      <c r="E19" s="393"/>
      <c r="F19" s="393"/>
      <c r="G19" s="393"/>
      <c r="H19" s="393"/>
      <c r="I19" s="434"/>
    </row>
    <row r="20" spans="1:9" x14ac:dyDescent="0.2">
      <c r="A20" s="346" t="s">
        <v>61</v>
      </c>
      <c r="B20" s="335" t="s">
        <v>62</v>
      </c>
      <c r="C20" s="335"/>
      <c r="D20" s="335"/>
      <c r="E20" s="188"/>
      <c r="F20" s="188"/>
      <c r="G20" s="335" t="s">
        <v>63</v>
      </c>
      <c r="H20" s="188"/>
      <c r="I20" s="435"/>
    </row>
    <row r="21" spans="1:9" x14ac:dyDescent="0.2">
      <c r="A21" s="346" t="s">
        <v>45</v>
      </c>
      <c r="B21" s="335" t="s">
        <v>62</v>
      </c>
      <c r="C21" s="336"/>
      <c r="D21" s="336"/>
      <c r="E21" s="337"/>
      <c r="F21" s="188"/>
      <c r="G21" s="335" t="s">
        <v>63</v>
      </c>
      <c r="H21" s="337"/>
      <c r="I21" s="436"/>
    </row>
    <row r="22" spans="1:9" x14ac:dyDescent="0.2">
      <c r="A22" s="346" t="s">
        <v>47</v>
      </c>
      <c r="B22" s="335" t="s">
        <v>62</v>
      </c>
      <c r="C22" s="335"/>
      <c r="D22" s="335"/>
      <c r="E22" s="188"/>
      <c r="F22" s="188"/>
      <c r="G22" s="335" t="s">
        <v>63</v>
      </c>
      <c r="H22" s="188"/>
      <c r="I22" s="435"/>
    </row>
    <row r="23" spans="1:9" ht="45" x14ac:dyDescent="0.2">
      <c r="A23" s="431" t="s">
        <v>4</v>
      </c>
      <c r="B23" s="324" t="s">
        <v>49</v>
      </c>
      <c r="C23" s="324" t="s">
        <v>31</v>
      </c>
      <c r="D23" s="324" t="s">
        <v>64</v>
      </c>
      <c r="E23" s="324" t="s">
        <v>65</v>
      </c>
      <c r="F23" s="324" t="s">
        <v>317</v>
      </c>
      <c r="G23" s="324" t="s">
        <v>66</v>
      </c>
      <c r="H23" s="1000" t="s">
        <v>5</v>
      </c>
      <c r="I23" s="1001" t="s">
        <v>52</v>
      </c>
    </row>
    <row r="24" spans="1:9" x14ac:dyDescent="0.2">
      <c r="A24" s="423"/>
      <c r="B24" s="326"/>
      <c r="C24" s="326"/>
      <c r="D24" s="326"/>
      <c r="E24" s="326"/>
      <c r="F24" s="326"/>
      <c r="G24" s="326"/>
      <c r="H24" s="364"/>
      <c r="I24" s="417">
        <f>G24*H24+F24</f>
        <v>0</v>
      </c>
    </row>
    <row r="25" spans="1:9" x14ac:dyDescent="0.2">
      <c r="A25" s="424"/>
      <c r="B25" s="328"/>
      <c r="C25" s="328"/>
      <c r="D25" s="328"/>
      <c r="E25" s="328"/>
      <c r="F25" s="328"/>
      <c r="G25" s="328"/>
      <c r="H25" s="372"/>
      <c r="I25" s="417">
        <f t="shared" ref="I25:I33" si="1">G25*H25+F25</f>
        <v>0</v>
      </c>
    </row>
    <row r="26" spans="1:9" x14ac:dyDescent="0.2">
      <c r="A26" s="424"/>
      <c r="B26" s="328"/>
      <c r="C26" s="328"/>
      <c r="D26" s="328"/>
      <c r="E26" s="328"/>
      <c r="F26" s="328"/>
      <c r="G26" s="328"/>
      <c r="H26" s="372"/>
      <c r="I26" s="417">
        <f t="shared" si="1"/>
        <v>0</v>
      </c>
    </row>
    <row r="27" spans="1:9" x14ac:dyDescent="0.2">
      <c r="A27" s="424"/>
      <c r="B27" s="328"/>
      <c r="C27" s="328"/>
      <c r="D27" s="328"/>
      <c r="E27" s="328"/>
      <c r="F27" s="328"/>
      <c r="G27" s="328"/>
      <c r="H27" s="372"/>
      <c r="I27" s="417">
        <f t="shared" si="1"/>
        <v>0</v>
      </c>
    </row>
    <row r="28" spans="1:9" x14ac:dyDescent="0.2">
      <c r="A28" s="424"/>
      <c r="B28" s="328"/>
      <c r="C28" s="328"/>
      <c r="D28" s="328"/>
      <c r="E28" s="328"/>
      <c r="F28" s="328"/>
      <c r="G28" s="328"/>
      <c r="H28" s="372"/>
      <c r="I28" s="417">
        <f t="shared" si="1"/>
        <v>0</v>
      </c>
    </row>
    <row r="29" spans="1:9" x14ac:dyDescent="0.2">
      <c r="A29" s="424"/>
      <c r="B29" s="328"/>
      <c r="C29" s="328"/>
      <c r="D29" s="328"/>
      <c r="E29" s="328"/>
      <c r="F29" s="328"/>
      <c r="G29" s="328"/>
      <c r="H29" s="372"/>
      <c r="I29" s="417">
        <f t="shared" si="1"/>
        <v>0</v>
      </c>
    </row>
    <row r="30" spans="1:9" ht="15.75" customHeight="1" x14ac:dyDescent="0.2">
      <c r="A30" s="424"/>
      <c r="B30" s="328"/>
      <c r="C30" s="328"/>
      <c r="D30" s="328"/>
      <c r="E30" s="328"/>
      <c r="F30" s="328"/>
      <c r="G30" s="328"/>
      <c r="H30" s="372"/>
      <c r="I30" s="417">
        <f t="shared" si="1"/>
        <v>0</v>
      </c>
    </row>
    <row r="31" spans="1:9" x14ac:dyDescent="0.2">
      <c r="A31" s="424"/>
      <c r="B31" s="328"/>
      <c r="C31" s="328"/>
      <c r="D31" s="328"/>
      <c r="E31" s="328"/>
      <c r="F31" s="328"/>
      <c r="G31" s="328"/>
      <c r="H31" s="372"/>
      <c r="I31" s="417">
        <f t="shared" si="1"/>
        <v>0</v>
      </c>
    </row>
    <row r="32" spans="1:9" x14ac:dyDescent="0.2">
      <c r="A32" s="424"/>
      <c r="B32" s="328"/>
      <c r="C32" s="328"/>
      <c r="D32" s="328"/>
      <c r="E32" s="328"/>
      <c r="F32" s="328"/>
      <c r="G32" s="328"/>
      <c r="H32" s="372"/>
      <c r="I32" s="417">
        <f t="shared" si="1"/>
        <v>0</v>
      </c>
    </row>
    <row r="33" spans="1:9" x14ac:dyDescent="0.2">
      <c r="A33" s="425"/>
      <c r="B33" s="330"/>
      <c r="C33" s="330"/>
      <c r="D33" s="330"/>
      <c r="E33" s="330"/>
      <c r="F33" s="330"/>
      <c r="G33" s="330"/>
      <c r="H33" s="373"/>
      <c r="I33" s="1002">
        <f t="shared" si="1"/>
        <v>0</v>
      </c>
    </row>
    <row r="34" spans="1:9" x14ac:dyDescent="0.2">
      <c r="A34" s="412"/>
      <c r="B34" s="332"/>
      <c r="C34" s="332"/>
      <c r="D34" s="332"/>
      <c r="E34" s="332"/>
      <c r="F34" s="332"/>
      <c r="G34" s="332"/>
      <c r="H34" s="999" t="s">
        <v>67</v>
      </c>
      <c r="I34" s="413">
        <f>SUM(I24:I33)</f>
        <v>0</v>
      </c>
    </row>
    <row r="35" spans="1:9" x14ac:dyDescent="0.2">
      <c r="A35" s="346"/>
      <c r="B35" s="338"/>
      <c r="C35" s="338"/>
      <c r="D35" s="338"/>
      <c r="E35" s="338"/>
      <c r="F35" s="338"/>
      <c r="G35" s="338"/>
      <c r="H35" s="338"/>
      <c r="I35" s="438"/>
    </row>
    <row r="36" spans="1:9" x14ac:dyDescent="0.2">
      <c r="A36" s="403" t="s">
        <v>318</v>
      </c>
      <c r="B36" s="323"/>
      <c r="C36" s="323"/>
      <c r="D36" s="323"/>
      <c r="E36" s="323"/>
      <c r="F36" s="323"/>
      <c r="G36" s="323"/>
      <c r="H36" s="323"/>
      <c r="I36" s="439"/>
    </row>
    <row r="37" spans="1:9" ht="30" x14ac:dyDescent="0.2">
      <c r="A37" s="431" t="s">
        <v>4</v>
      </c>
      <c r="B37" s="339" t="s">
        <v>49</v>
      </c>
      <c r="C37" s="340" t="s">
        <v>31</v>
      </c>
      <c r="D37" s="324" t="s">
        <v>68</v>
      </c>
      <c r="E37" s="324" t="s">
        <v>69</v>
      </c>
      <c r="F37" s="324"/>
      <c r="G37" s="324" t="s">
        <v>6</v>
      </c>
      <c r="H37" s="324" t="s">
        <v>11</v>
      </c>
      <c r="I37" s="437" t="s">
        <v>52</v>
      </c>
    </row>
    <row r="38" spans="1:9" x14ac:dyDescent="0.2">
      <c r="A38" s="423"/>
      <c r="B38" s="326"/>
      <c r="C38" s="326"/>
      <c r="D38" s="326"/>
      <c r="E38" s="326"/>
      <c r="F38" s="326"/>
      <c r="G38" s="326"/>
      <c r="H38" s="326"/>
      <c r="I38" s="1003"/>
    </row>
    <row r="39" spans="1:9" x14ac:dyDescent="0.2">
      <c r="A39" s="424"/>
      <c r="B39" s="328"/>
      <c r="C39" s="328"/>
      <c r="D39" s="328"/>
      <c r="E39" s="328"/>
      <c r="F39" s="328"/>
      <c r="G39" s="328"/>
      <c r="H39" s="328"/>
      <c r="I39" s="537"/>
    </row>
    <row r="40" spans="1:9" x14ac:dyDescent="0.2">
      <c r="A40" s="424"/>
      <c r="B40" s="328"/>
      <c r="C40" s="328"/>
      <c r="D40" s="328"/>
      <c r="E40" s="328"/>
      <c r="F40" s="328"/>
      <c r="G40" s="328"/>
      <c r="H40" s="328"/>
      <c r="I40" s="537"/>
    </row>
    <row r="41" spans="1:9" x14ac:dyDescent="0.2">
      <c r="A41" s="424"/>
      <c r="B41" s="328"/>
      <c r="C41" s="328"/>
      <c r="D41" s="328"/>
      <c r="E41" s="328"/>
      <c r="F41" s="328"/>
      <c r="G41" s="328"/>
      <c r="H41" s="328"/>
      <c r="I41" s="537"/>
    </row>
    <row r="42" spans="1:9" x14ac:dyDescent="0.2">
      <c r="A42" s="424"/>
      <c r="B42" s="328"/>
      <c r="C42" s="328"/>
      <c r="D42" s="328"/>
      <c r="E42" s="328"/>
      <c r="F42" s="328"/>
      <c r="G42" s="328"/>
      <c r="H42" s="328"/>
      <c r="I42" s="537"/>
    </row>
    <row r="43" spans="1:9" x14ac:dyDescent="0.2">
      <c r="A43" s="424"/>
      <c r="B43" s="328"/>
      <c r="C43" s="328"/>
      <c r="D43" s="328"/>
      <c r="E43" s="328"/>
      <c r="F43" s="328"/>
      <c r="G43" s="328"/>
      <c r="H43" s="328"/>
      <c r="I43" s="537"/>
    </row>
    <row r="44" spans="1:9" x14ac:dyDescent="0.2">
      <c r="A44" s="424"/>
      <c r="B44" s="328"/>
      <c r="C44" s="328"/>
      <c r="D44" s="328"/>
      <c r="E44" s="328"/>
      <c r="F44" s="328"/>
      <c r="G44" s="328"/>
      <c r="H44" s="328"/>
      <c r="I44" s="537"/>
    </row>
    <row r="45" spans="1:9" ht="15.75" thickBot="1" x14ac:dyDescent="0.25">
      <c r="A45" s="425"/>
      <c r="B45" s="330"/>
      <c r="C45" s="330"/>
      <c r="D45" s="330"/>
      <c r="E45" s="330"/>
      <c r="F45" s="330"/>
      <c r="G45" s="330"/>
      <c r="H45" s="330"/>
      <c r="I45" s="1004"/>
    </row>
    <row r="46" spans="1:9" x14ac:dyDescent="0.2">
      <c r="A46" s="412"/>
      <c r="B46" s="332"/>
      <c r="C46" s="332"/>
      <c r="D46" s="332"/>
      <c r="E46" s="332"/>
      <c r="F46" s="332"/>
      <c r="G46" s="332"/>
      <c r="H46" s="333" t="s">
        <v>70</v>
      </c>
      <c r="I46" s="413">
        <f>SUM(I38:I45)</f>
        <v>0</v>
      </c>
    </row>
    <row r="47" spans="1:9" x14ac:dyDescent="0.2">
      <c r="A47" s="440"/>
      <c r="B47" s="188"/>
      <c r="C47" s="188"/>
      <c r="D47" s="188"/>
      <c r="E47" s="188"/>
      <c r="F47" s="188"/>
      <c r="G47" s="188"/>
      <c r="H47" s="188"/>
      <c r="I47" s="435"/>
    </row>
    <row r="48" spans="1:9" x14ac:dyDescent="0.2">
      <c r="A48" s="403" t="s">
        <v>71</v>
      </c>
      <c r="B48" s="323"/>
      <c r="C48" s="323"/>
      <c r="D48" s="323"/>
      <c r="E48" s="323"/>
      <c r="F48" s="323"/>
      <c r="G48" s="323"/>
      <c r="H48" s="323"/>
      <c r="I48" s="439"/>
    </row>
    <row r="49" spans="1:9" ht="30" x14ac:dyDescent="0.2">
      <c r="A49" s="422" t="s">
        <v>4</v>
      </c>
      <c r="B49" s="339" t="s">
        <v>49</v>
      </c>
      <c r="C49" s="340" t="s">
        <v>31</v>
      </c>
      <c r="D49" s="341" t="s">
        <v>57</v>
      </c>
      <c r="E49" s="341" t="s">
        <v>58</v>
      </c>
      <c r="F49" s="341"/>
      <c r="G49" s="324" t="s">
        <v>72</v>
      </c>
      <c r="H49" s="324" t="s">
        <v>73</v>
      </c>
      <c r="I49" s="437" t="s">
        <v>52</v>
      </c>
    </row>
    <row r="50" spans="1:9" x14ac:dyDescent="0.2">
      <c r="A50" s="441"/>
      <c r="B50" s="342"/>
      <c r="C50" s="342"/>
      <c r="D50" s="326"/>
      <c r="E50" s="326"/>
      <c r="F50" s="326"/>
      <c r="G50" s="326"/>
      <c r="H50" s="325"/>
      <c r="I50" s="1003"/>
    </row>
    <row r="51" spans="1:9" x14ac:dyDescent="0.2">
      <c r="A51" s="343"/>
      <c r="B51" s="344"/>
      <c r="C51" s="344"/>
      <c r="D51" s="328"/>
      <c r="E51" s="328"/>
      <c r="F51" s="328"/>
      <c r="G51" s="328"/>
      <c r="H51" s="328"/>
      <c r="I51" s="537"/>
    </row>
    <row r="52" spans="1:9" x14ac:dyDescent="0.2">
      <c r="A52" s="424"/>
      <c r="B52" s="344"/>
      <c r="C52" s="344"/>
      <c r="D52" s="328"/>
      <c r="E52" s="328"/>
      <c r="F52" s="328"/>
      <c r="G52" s="328"/>
      <c r="H52" s="328"/>
      <c r="I52" s="537"/>
    </row>
    <row r="53" spans="1:9" x14ac:dyDescent="0.2">
      <c r="A53" s="424"/>
      <c r="B53" s="344"/>
      <c r="C53" s="344"/>
      <c r="D53" s="328"/>
      <c r="E53" s="328"/>
      <c r="F53" s="328"/>
      <c r="G53" s="328"/>
      <c r="H53" s="328"/>
      <c r="I53" s="537"/>
    </row>
    <row r="54" spans="1:9" x14ac:dyDescent="0.2">
      <c r="A54" s="424"/>
      <c r="B54" s="344"/>
      <c r="C54" s="344"/>
      <c r="D54" s="328"/>
      <c r="E54" s="328"/>
      <c r="F54" s="328"/>
      <c r="G54" s="328"/>
      <c r="H54" s="328"/>
      <c r="I54" s="537"/>
    </row>
    <row r="55" spans="1:9" x14ac:dyDescent="0.2">
      <c r="A55" s="424"/>
      <c r="B55" s="344"/>
      <c r="C55" s="344"/>
      <c r="D55" s="328"/>
      <c r="E55" s="328"/>
      <c r="F55" s="328"/>
      <c r="G55" s="328"/>
      <c r="H55" s="328"/>
      <c r="I55" s="537"/>
    </row>
    <row r="56" spans="1:9" ht="15.75" thickBot="1" x14ac:dyDescent="0.25">
      <c r="A56" s="425"/>
      <c r="B56" s="345"/>
      <c r="C56" s="345"/>
      <c r="D56" s="330"/>
      <c r="E56" s="330"/>
      <c r="F56" s="330"/>
      <c r="G56" s="330"/>
      <c r="H56" s="330"/>
      <c r="I56" s="1004"/>
    </row>
    <row r="57" spans="1:9" x14ac:dyDescent="0.2">
      <c r="A57" s="412"/>
      <c r="B57" s="332"/>
      <c r="C57" s="332"/>
      <c r="D57" s="332"/>
      <c r="E57" s="332"/>
      <c r="F57" s="332"/>
      <c r="G57" s="332"/>
      <c r="H57" s="333" t="s">
        <v>74</v>
      </c>
      <c r="I57" s="413">
        <f>SUM(I50:I56)</f>
        <v>0</v>
      </c>
    </row>
    <row r="58" spans="1:9" x14ac:dyDescent="0.2">
      <c r="A58" s="346"/>
      <c r="B58" s="338"/>
      <c r="C58" s="338"/>
      <c r="D58" s="338"/>
      <c r="E58" s="338"/>
      <c r="F58" s="338"/>
      <c r="G58" s="338"/>
      <c r="H58" s="332"/>
      <c r="I58" s="414"/>
    </row>
    <row r="59" spans="1:9" ht="15.75" thickBot="1" x14ac:dyDescent="0.25">
      <c r="A59" s="346"/>
      <c r="B59" s="347"/>
      <c r="C59" s="347"/>
      <c r="D59" s="347"/>
      <c r="E59" s="347"/>
      <c r="F59" s="347"/>
      <c r="G59" s="347"/>
      <c r="H59" s="348"/>
      <c r="I59" s="414"/>
    </row>
    <row r="60" spans="1:9" ht="15.75" thickTop="1" x14ac:dyDescent="0.2">
      <c r="A60" s="349"/>
      <c r="B60" s="350"/>
      <c r="C60" s="350"/>
      <c r="D60" s="350"/>
      <c r="E60" s="350"/>
      <c r="F60" s="350"/>
      <c r="G60" s="350"/>
      <c r="H60" s="351" t="s">
        <v>266</v>
      </c>
      <c r="I60" s="385">
        <f>I46+I57+I34</f>
        <v>0</v>
      </c>
    </row>
    <row r="61" spans="1:9" ht="15.75" thickBot="1" x14ac:dyDescent="0.25">
      <c r="A61" s="346"/>
      <c r="B61" s="338"/>
      <c r="C61" s="338"/>
      <c r="D61" s="338"/>
      <c r="E61" s="338"/>
      <c r="F61" s="338"/>
      <c r="G61" s="338"/>
      <c r="H61" s="348"/>
      <c r="I61" s="1005"/>
    </row>
    <row r="62" spans="1:9" ht="16.5" thickTop="1" thickBot="1" x14ac:dyDescent="0.25">
      <c r="A62" s="352"/>
      <c r="B62" s="347"/>
      <c r="C62" s="347"/>
      <c r="D62" s="347"/>
      <c r="E62" s="347"/>
      <c r="F62" s="347"/>
      <c r="G62" s="347"/>
      <c r="H62" s="353"/>
      <c r="I62" s="354"/>
    </row>
    <row r="63" spans="1:9" ht="15.75" thickTop="1" x14ac:dyDescent="0.2"/>
  </sheetData>
  <mergeCells count="1">
    <mergeCell ref="A3:B3"/>
  </mergeCells>
  <phoneticPr fontId="43"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310805)&amp;C&amp;8&amp;A&amp;R&amp;8PRINT DATE: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2"/>
  <sheetViews>
    <sheetView zoomScaleNormal="100" zoomScaleSheetLayoutView="75" workbookViewId="0">
      <selection activeCell="D3" sqref="D3"/>
    </sheetView>
  </sheetViews>
  <sheetFormatPr defaultRowHeight="15" x14ac:dyDescent="0.2"/>
  <cols>
    <col min="1" max="1" width="34.5546875" customWidth="1"/>
    <col min="9" max="9" width="9.77734375" bestFit="1" customWidth="1"/>
  </cols>
  <sheetData>
    <row r="1" spans="1:9" ht="16.5" thickTop="1" x14ac:dyDescent="0.2">
      <c r="A1" s="397" t="s">
        <v>75</v>
      </c>
      <c r="B1" s="316"/>
      <c r="C1" s="316"/>
      <c r="D1" s="316"/>
      <c r="E1" s="316"/>
      <c r="F1" s="316"/>
      <c r="G1" s="316"/>
      <c r="H1" s="316"/>
      <c r="I1" s="317"/>
    </row>
    <row r="2" spans="1:9" ht="15.75" x14ac:dyDescent="0.2">
      <c r="A2" s="398" t="s">
        <v>267</v>
      </c>
      <c r="B2" s="399"/>
      <c r="C2" s="399"/>
      <c r="D2" s="188"/>
      <c r="E2" s="540" t="s">
        <v>270</v>
      </c>
      <c r="F2" s="399"/>
      <c r="G2" s="399"/>
      <c r="H2" s="399"/>
      <c r="I2" s="400"/>
    </row>
    <row r="3" spans="1:9" ht="18.75" x14ac:dyDescent="0.2">
      <c r="A3" s="941" t="s">
        <v>39</v>
      </c>
      <c r="B3" s="942"/>
      <c r="C3" s="942"/>
      <c r="D3" s="995">
        <f>'Input Data'!$D$20</f>
        <v>0</v>
      </c>
      <c r="E3" s="188"/>
      <c r="F3" s="318" t="s">
        <v>202</v>
      </c>
      <c r="G3" s="987">
        <f>'Input Data'!$D$6</f>
        <v>0</v>
      </c>
      <c r="H3" s="188"/>
      <c r="I3" s="135"/>
    </row>
    <row r="4" spans="1:9" ht="15.75" thickBot="1" x14ac:dyDescent="0.25">
      <c r="A4" s="387"/>
      <c r="B4" s="356"/>
      <c r="C4" s="356"/>
      <c r="D4" s="356"/>
      <c r="E4" s="356"/>
      <c r="F4" s="356"/>
      <c r="G4" s="356"/>
      <c r="H4" s="356"/>
      <c r="I4" s="357"/>
    </row>
    <row r="5" spans="1:9" ht="15.75" thickTop="1" x14ac:dyDescent="0.2">
      <c r="A5" s="401"/>
      <c r="B5" s="322"/>
      <c r="C5" s="322"/>
      <c r="D5" s="322"/>
      <c r="E5" s="322"/>
      <c r="F5" s="322"/>
      <c r="G5" s="322"/>
      <c r="H5" s="322"/>
      <c r="I5" s="402"/>
    </row>
    <row r="6" spans="1:9" x14ac:dyDescent="0.2">
      <c r="A6" s="403" t="s">
        <v>15</v>
      </c>
      <c r="B6" s="334"/>
      <c r="C6" s="334"/>
      <c r="D6" s="334"/>
      <c r="E6" s="334"/>
      <c r="F6" s="334"/>
      <c r="G6" s="334"/>
      <c r="H6" s="334"/>
      <c r="I6" s="404"/>
    </row>
    <row r="7" spans="1:9" ht="30" x14ac:dyDescent="0.2">
      <c r="A7" s="943" t="s">
        <v>76</v>
      </c>
      <c r="B7" s="944"/>
      <c r="C7" s="944"/>
      <c r="D7" s="944"/>
      <c r="E7" s="944"/>
      <c r="F7" s="945"/>
      <c r="G7" s="341" t="s">
        <v>18</v>
      </c>
      <c r="H7" s="341" t="s">
        <v>5</v>
      </c>
      <c r="I7" s="405" t="s">
        <v>52</v>
      </c>
    </row>
    <row r="8" spans="1:9" x14ac:dyDescent="0.2">
      <c r="A8" s="946"/>
      <c r="B8" s="947"/>
      <c r="C8" s="947"/>
      <c r="D8" s="947"/>
      <c r="E8" s="947"/>
      <c r="F8" s="948"/>
      <c r="G8" s="370"/>
      <c r="H8" s="406"/>
      <c r="I8" s="407">
        <f t="shared" ref="I8:I14" si="0">G8*H8</f>
        <v>0</v>
      </c>
    </row>
    <row r="9" spans="1:9" x14ac:dyDescent="0.2">
      <c r="A9" s="949"/>
      <c r="B9" s="950"/>
      <c r="C9" s="950"/>
      <c r="D9" s="950"/>
      <c r="E9" s="950"/>
      <c r="F9" s="951"/>
      <c r="G9" s="328"/>
      <c r="H9" s="408"/>
      <c r="I9" s="409">
        <f t="shared" si="0"/>
        <v>0</v>
      </c>
    </row>
    <row r="10" spans="1:9" x14ac:dyDescent="0.2">
      <c r="A10" s="949"/>
      <c r="B10" s="950"/>
      <c r="C10" s="950"/>
      <c r="D10" s="950"/>
      <c r="E10" s="950"/>
      <c r="F10" s="951"/>
      <c r="G10" s="328"/>
      <c r="H10" s="408"/>
      <c r="I10" s="409">
        <f t="shared" si="0"/>
        <v>0</v>
      </c>
    </row>
    <row r="11" spans="1:9" x14ac:dyDescent="0.2">
      <c r="A11" s="949"/>
      <c r="B11" s="950"/>
      <c r="C11" s="950"/>
      <c r="D11" s="950"/>
      <c r="E11" s="950"/>
      <c r="F11" s="951"/>
      <c r="G11" s="328"/>
      <c r="H11" s="408"/>
      <c r="I11" s="409">
        <f t="shared" si="0"/>
        <v>0</v>
      </c>
    </row>
    <row r="12" spans="1:9" x14ac:dyDescent="0.2">
      <c r="A12" s="949"/>
      <c r="B12" s="950"/>
      <c r="C12" s="950"/>
      <c r="D12" s="950"/>
      <c r="E12" s="950"/>
      <c r="F12" s="951"/>
      <c r="G12" s="328"/>
      <c r="H12" s="408"/>
      <c r="I12" s="409">
        <f t="shared" si="0"/>
        <v>0</v>
      </c>
    </row>
    <row r="13" spans="1:9" x14ac:dyDescent="0.2">
      <c r="A13" s="949"/>
      <c r="B13" s="950"/>
      <c r="C13" s="950"/>
      <c r="D13" s="950"/>
      <c r="E13" s="950"/>
      <c r="F13" s="951"/>
      <c r="G13" s="328"/>
      <c r="H13" s="408"/>
      <c r="I13" s="409">
        <f t="shared" si="0"/>
        <v>0</v>
      </c>
    </row>
    <row r="14" spans="1:9" ht="15.75" thickBot="1" x14ac:dyDescent="0.25">
      <c r="A14" s="952"/>
      <c r="B14" s="953"/>
      <c r="C14" s="953"/>
      <c r="D14" s="953"/>
      <c r="E14" s="953"/>
      <c r="F14" s="954"/>
      <c r="G14" s="330"/>
      <c r="H14" s="410"/>
      <c r="I14" s="411">
        <f t="shared" si="0"/>
        <v>0</v>
      </c>
    </row>
    <row r="15" spans="1:9" x14ac:dyDescent="0.2">
      <c r="A15" s="955" t="s">
        <v>77</v>
      </c>
      <c r="B15" s="956"/>
      <c r="C15" s="956"/>
      <c r="D15" s="956"/>
      <c r="E15" s="956"/>
      <c r="F15" s="956"/>
      <c r="G15" s="956"/>
      <c r="H15" s="957"/>
      <c r="I15" s="413">
        <f>SUM(I8:I14)</f>
        <v>0</v>
      </c>
    </row>
    <row r="16" spans="1:9" x14ac:dyDescent="0.2">
      <c r="A16" s="346"/>
      <c r="B16" s="338"/>
      <c r="C16" s="338"/>
      <c r="D16" s="338"/>
      <c r="E16" s="338"/>
      <c r="F16" s="338"/>
      <c r="G16" s="338"/>
      <c r="H16" s="338"/>
      <c r="I16" s="414"/>
    </row>
    <row r="17" spans="1:9" x14ac:dyDescent="0.2">
      <c r="A17" s="403" t="s">
        <v>16</v>
      </c>
      <c r="B17" s="323"/>
      <c r="C17" s="323"/>
      <c r="D17" s="323"/>
      <c r="E17" s="323"/>
      <c r="F17" s="323"/>
      <c r="G17" s="323"/>
      <c r="H17" s="323"/>
      <c r="I17" s="415"/>
    </row>
    <row r="18" spans="1:9" ht="30" x14ac:dyDescent="0.2">
      <c r="A18" s="943" t="s">
        <v>17</v>
      </c>
      <c r="B18" s="944"/>
      <c r="C18" s="944"/>
      <c r="D18" s="944"/>
      <c r="E18" s="945"/>
      <c r="F18" s="341" t="s">
        <v>18</v>
      </c>
      <c r="G18" s="341" t="s">
        <v>78</v>
      </c>
      <c r="H18" s="341" t="s">
        <v>5</v>
      </c>
      <c r="I18" s="405" t="s">
        <v>52</v>
      </c>
    </row>
    <row r="19" spans="1:9" x14ac:dyDescent="0.2">
      <c r="A19" s="946"/>
      <c r="B19" s="947"/>
      <c r="C19" s="947"/>
      <c r="D19" s="947"/>
      <c r="E19" s="948"/>
      <c r="F19" s="326"/>
      <c r="G19" s="326"/>
      <c r="H19" s="416"/>
      <c r="I19" s="417">
        <f t="shared" ref="I19:I27" si="1">F19*G19*H19</f>
        <v>0</v>
      </c>
    </row>
    <row r="20" spans="1:9" x14ac:dyDescent="0.2">
      <c r="A20" s="949"/>
      <c r="B20" s="950"/>
      <c r="C20" s="950"/>
      <c r="D20" s="950"/>
      <c r="E20" s="951"/>
      <c r="F20" s="328"/>
      <c r="G20" s="328"/>
      <c r="H20" s="408"/>
      <c r="I20" s="409">
        <f t="shared" si="1"/>
        <v>0</v>
      </c>
    </row>
    <row r="21" spans="1:9" x14ac:dyDescent="0.2">
      <c r="A21" s="949"/>
      <c r="B21" s="950"/>
      <c r="C21" s="950"/>
      <c r="D21" s="950"/>
      <c r="E21" s="951"/>
      <c r="F21" s="328"/>
      <c r="G21" s="328"/>
      <c r="H21" s="408"/>
      <c r="I21" s="409">
        <f t="shared" si="1"/>
        <v>0</v>
      </c>
    </row>
    <row r="22" spans="1:9" x14ac:dyDescent="0.2">
      <c r="A22" s="949"/>
      <c r="B22" s="950"/>
      <c r="C22" s="950"/>
      <c r="D22" s="950"/>
      <c r="E22" s="951"/>
      <c r="F22" s="328"/>
      <c r="G22" s="328"/>
      <c r="H22" s="408"/>
      <c r="I22" s="409">
        <f t="shared" si="1"/>
        <v>0</v>
      </c>
    </row>
    <row r="23" spans="1:9" x14ac:dyDescent="0.2">
      <c r="A23" s="949"/>
      <c r="B23" s="950"/>
      <c r="C23" s="950"/>
      <c r="D23" s="950"/>
      <c r="E23" s="951"/>
      <c r="F23" s="328"/>
      <c r="G23" s="328"/>
      <c r="H23" s="408"/>
      <c r="I23" s="409">
        <f t="shared" si="1"/>
        <v>0</v>
      </c>
    </row>
    <row r="24" spans="1:9" x14ac:dyDescent="0.2">
      <c r="A24" s="949"/>
      <c r="B24" s="950"/>
      <c r="C24" s="950"/>
      <c r="D24" s="950"/>
      <c r="E24" s="951"/>
      <c r="F24" s="328"/>
      <c r="G24" s="328"/>
      <c r="H24" s="408"/>
      <c r="I24" s="409">
        <f t="shared" si="1"/>
        <v>0</v>
      </c>
    </row>
    <row r="25" spans="1:9" x14ac:dyDescent="0.2">
      <c r="A25" s="949"/>
      <c r="B25" s="950"/>
      <c r="C25" s="950"/>
      <c r="D25" s="950"/>
      <c r="E25" s="951"/>
      <c r="F25" s="328"/>
      <c r="G25" s="328"/>
      <c r="H25" s="408"/>
      <c r="I25" s="409">
        <f t="shared" si="1"/>
        <v>0</v>
      </c>
    </row>
    <row r="26" spans="1:9" x14ac:dyDescent="0.2">
      <c r="A26" s="949"/>
      <c r="B26" s="950"/>
      <c r="C26" s="950"/>
      <c r="D26" s="950"/>
      <c r="E26" s="951"/>
      <c r="F26" s="328"/>
      <c r="G26" s="328"/>
      <c r="H26" s="408"/>
      <c r="I26" s="409">
        <f t="shared" si="1"/>
        <v>0</v>
      </c>
    </row>
    <row r="27" spans="1:9" ht="15.75" thickBot="1" x14ac:dyDescent="0.25">
      <c r="A27" s="952"/>
      <c r="B27" s="953"/>
      <c r="C27" s="953"/>
      <c r="D27" s="953"/>
      <c r="E27" s="954"/>
      <c r="F27" s="330"/>
      <c r="G27" s="330"/>
      <c r="H27" s="410"/>
      <c r="I27" s="411">
        <f t="shared" si="1"/>
        <v>0</v>
      </c>
    </row>
    <row r="28" spans="1:9" x14ac:dyDescent="0.2">
      <c r="A28" s="955" t="s">
        <v>79</v>
      </c>
      <c r="B28" s="956"/>
      <c r="C28" s="956"/>
      <c r="D28" s="956"/>
      <c r="E28" s="956"/>
      <c r="F28" s="956"/>
      <c r="G28" s="956"/>
      <c r="H28" s="957"/>
      <c r="I28" s="418">
        <f>SUM(I19:I27)</f>
        <v>0</v>
      </c>
    </row>
    <row r="29" spans="1:9" x14ac:dyDescent="0.2">
      <c r="A29" s="346"/>
      <c r="B29" s="338"/>
      <c r="C29" s="338"/>
      <c r="D29" s="338"/>
      <c r="E29" s="338"/>
      <c r="F29" s="338"/>
      <c r="G29" s="338"/>
      <c r="H29" s="338"/>
      <c r="I29" s="414"/>
    </row>
    <row r="30" spans="1:9" x14ac:dyDescent="0.2">
      <c r="A30" s="403" t="s">
        <v>80</v>
      </c>
      <c r="B30" s="323"/>
      <c r="C30" s="323"/>
      <c r="D30" s="323"/>
      <c r="E30" s="323"/>
      <c r="F30" s="323"/>
      <c r="G30" s="323"/>
      <c r="H30" s="323"/>
      <c r="I30" s="415"/>
    </row>
    <row r="31" spans="1:9" ht="45" x14ac:dyDescent="0.2">
      <c r="A31" s="943" t="s">
        <v>17</v>
      </c>
      <c r="B31" s="944"/>
      <c r="C31" s="944"/>
      <c r="D31" s="944"/>
      <c r="E31" s="944"/>
      <c r="F31" s="945"/>
      <c r="G31" s="324" t="s">
        <v>81</v>
      </c>
      <c r="H31" s="324" t="s">
        <v>5</v>
      </c>
      <c r="I31" s="405" t="s">
        <v>52</v>
      </c>
    </row>
    <row r="32" spans="1:9" x14ac:dyDescent="0.2">
      <c r="A32" s="946"/>
      <c r="B32" s="947"/>
      <c r="C32" s="947"/>
      <c r="D32" s="947"/>
      <c r="E32" s="947"/>
      <c r="F32" s="948"/>
      <c r="G32" s="326"/>
      <c r="H32" s="416"/>
      <c r="I32" s="417">
        <f t="shared" ref="I32:I38" si="2">G32*H32</f>
        <v>0</v>
      </c>
    </row>
    <row r="33" spans="1:9" x14ac:dyDescent="0.2">
      <c r="A33" s="949"/>
      <c r="B33" s="950"/>
      <c r="C33" s="950"/>
      <c r="D33" s="950"/>
      <c r="E33" s="950"/>
      <c r="F33" s="951"/>
      <c r="G33" s="328"/>
      <c r="H33" s="408"/>
      <c r="I33" s="409">
        <f t="shared" si="2"/>
        <v>0</v>
      </c>
    </row>
    <row r="34" spans="1:9" x14ac:dyDescent="0.2">
      <c r="A34" s="949"/>
      <c r="B34" s="950"/>
      <c r="C34" s="950"/>
      <c r="D34" s="950"/>
      <c r="E34" s="950"/>
      <c r="F34" s="951"/>
      <c r="G34" s="328"/>
      <c r="H34" s="408"/>
      <c r="I34" s="409">
        <f t="shared" si="2"/>
        <v>0</v>
      </c>
    </row>
    <row r="35" spans="1:9" x14ac:dyDescent="0.2">
      <c r="A35" s="949"/>
      <c r="B35" s="950"/>
      <c r="C35" s="950"/>
      <c r="D35" s="950"/>
      <c r="E35" s="950"/>
      <c r="F35" s="951"/>
      <c r="G35" s="328"/>
      <c r="H35" s="408"/>
      <c r="I35" s="409">
        <f t="shared" si="2"/>
        <v>0</v>
      </c>
    </row>
    <row r="36" spans="1:9" x14ac:dyDescent="0.2">
      <c r="A36" s="949"/>
      <c r="B36" s="950"/>
      <c r="C36" s="950"/>
      <c r="D36" s="950"/>
      <c r="E36" s="950"/>
      <c r="F36" s="951"/>
      <c r="G36" s="328"/>
      <c r="H36" s="408"/>
      <c r="I36" s="409">
        <f t="shared" si="2"/>
        <v>0</v>
      </c>
    </row>
    <row r="37" spans="1:9" x14ac:dyDescent="0.2">
      <c r="A37" s="949"/>
      <c r="B37" s="950"/>
      <c r="C37" s="950"/>
      <c r="D37" s="950"/>
      <c r="E37" s="950"/>
      <c r="F37" s="951"/>
      <c r="G37" s="328"/>
      <c r="H37" s="408"/>
      <c r="I37" s="409">
        <f t="shared" si="2"/>
        <v>0</v>
      </c>
    </row>
    <row r="38" spans="1:9" ht="15.75" thickBot="1" x14ac:dyDescent="0.25">
      <c r="A38" s="952"/>
      <c r="B38" s="953"/>
      <c r="C38" s="953"/>
      <c r="D38" s="953"/>
      <c r="E38" s="953"/>
      <c r="F38" s="954"/>
      <c r="G38" s="330"/>
      <c r="H38" s="410"/>
      <c r="I38" s="411">
        <f t="shared" si="2"/>
        <v>0</v>
      </c>
    </row>
    <row r="39" spans="1:9" x14ac:dyDescent="0.2">
      <c r="A39" s="955" t="s">
        <v>82</v>
      </c>
      <c r="B39" s="956"/>
      <c r="C39" s="956"/>
      <c r="D39" s="956"/>
      <c r="E39" s="956"/>
      <c r="F39" s="956"/>
      <c r="G39" s="956"/>
      <c r="H39" s="957"/>
      <c r="I39" s="413">
        <f>SUM(I32:I38)</f>
        <v>0</v>
      </c>
    </row>
    <row r="40" spans="1:9" x14ac:dyDescent="0.2">
      <c r="A40" s="346"/>
      <c r="B40" s="338"/>
      <c r="C40" s="338"/>
      <c r="D40" s="338"/>
      <c r="E40" s="338"/>
      <c r="F40" s="338"/>
      <c r="G40" s="338"/>
      <c r="H40" s="338"/>
      <c r="I40" s="414"/>
    </row>
    <row r="41" spans="1:9" x14ac:dyDescent="0.2">
      <c r="A41" s="419" t="s">
        <v>83</v>
      </c>
      <c r="B41" s="420"/>
      <c r="C41" s="420"/>
      <c r="D41" s="420"/>
      <c r="E41" s="420"/>
      <c r="F41" s="420"/>
      <c r="G41" s="420"/>
      <c r="H41" s="420"/>
      <c r="I41" s="421"/>
    </row>
    <row r="42" spans="1:9" ht="30" x14ac:dyDescent="0.2">
      <c r="A42" s="422" t="s">
        <v>4</v>
      </c>
      <c r="B42" s="341" t="s">
        <v>12</v>
      </c>
      <c r="C42" s="324" t="s">
        <v>84</v>
      </c>
      <c r="D42" s="958" t="s">
        <v>85</v>
      </c>
      <c r="E42" s="945"/>
      <c r="F42" s="341" t="s">
        <v>13</v>
      </c>
      <c r="G42" s="341" t="s">
        <v>14</v>
      </c>
      <c r="H42" s="341" t="s">
        <v>5</v>
      </c>
      <c r="I42" s="405" t="s">
        <v>52</v>
      </c>
    </row>
    <row r="43" spans="1:9" x14ac:dyDescent="0.2">
      <c r="A43" s="423"/>
      <c r="B43" s="326"/>
      <c r="C43" s="326"/>
      <c r="D43" s="959"/>
      <c r="E43" s="948"/>
      <c r="F43" s="326"/>
      <c r="G43" s="326"/>
      <c r="H43" s="327"/>
      <c r="I43" s="417">
        <f t="shared" ref="I43:I55" si="3">C43*H43</f>
        <v>0</v>
      </c>
    </row>
    <row r="44" spans="1:9" x14ac:dyDescent="0.2">
      <c r="A44" s="424"/>
      <c r="B44" s="328"/>
      <c r="C44" s="328"/>
      <c r="D44" s="960"/>
      <c r="E44" s="951"/>
      <c r="F44" s="328"/>
      <c r="G44" s="328"/>
      <c r="H44" s="329"/>
      <c r="I44" s="409">
        <f t="shared" si="3"/>
        <v>0</v>
      </c>
    </row>
    <row r="45" spans="1:9" x14ac:dyDescent="0.2">
      <c r="A45" s="424"/>
      <c r="B45" s="328"/>
      <c r="C45" s="328"/>
      <c r="D45" s="960"/>
      <c r="E45" s="951"/>
      <c r="F45" s="328"/>
      <c r="G45" s="328"/>
      <c r="H45" s="329"/>
      <c r="I45" s="409">
        <f t="shared" si="3"/>
        <v>0</v>
      </c>
    </row>
    <row r="46" spans="1:9" x14ac:dyDescent="0.2">
      <c r="A46" s="424"/>
      <c r="B46" s="328"/>
      <c r="C46" s="328"/>
      <c r="D46" s="960"/>
      <c r="E46" s="951"/>
      <c r="F46" s="328"/>
      <c r="G46" s="328"/>
      <c r="H46" s="329"/>
      <c r="I46" s="409">
        <f t="shared" si="3"/>
        <v>0</v>
      </c>
    </row>
    <row r="47" spans="1:9" x14ac:dyDescent="0.2">
      <c r="A47" s="424"/>
      <c r="B47" s="328"/>
      <c r="C47" s="328"/>
      <c r="D47" s="960"/>
      <c r="E47" s="951"/>
      <c r="F47" s="328"/>
      <c r="G47" s="328"/>
      <c r="H47" s="329"/>
      <c r="I47" s="409">
        <f t="shared" si="3"/>
        <v>0</v>
      </c>
    </row>
    <row r="48" spans="1:9" x14ac:dyDescent="0.2">
      <c r="A48" s="424"/>
      <c r="B48" s="328"/>
      <c r="C48" s="328"/>
      <c r="D48" s="960"/>
      <c r="E48" s="951"/>
      <c r="F48" s="328"/>
      <c r="G48" s="328"/>
      <c r="H48" s="329"/>
      <c r="I48" s="409">
        <f t="shared" si="3"/>
        <v>0</v>
      </c>
    </row>
    <row r="49" spans="1:9" x14ac:dyDescent="0.2">
      <c r="A49" s="424"/>
      <c r="B49" s="328"/>
      <c r="C49" s="328"/>
      <c r="D49" s="960"/>
      <c r="E49" s="951"/>
      <c r="F49" s="328"/>
      <c r="G49" s="328"/>
      <c r="H49" s="329"/>
      <c r="I49" s="409">
        <f t="shared" si="3"/>
        <v>0</v>
      </c>
    </row>
    <row r="50" spans="1:9" x14ac:dyDescent="0.2">
      <c r="A50" s="424"/>
      <c r="B50" s="328"/>
      <c r="C50" s="328"/>
      <c r="D50" s="960"/>
      <c r="E50" s="951"/>
      <c r="F50" s="328"/>
      <c r="G50" s="328"/>
      <c r="H50" s="329"/>
      <c r="I50" s="409">
        <f t="shared" si="3"/>
        <v>0</v>
      </c>
    </row>
    <row r="51" spans="1:9" x14ac:dyDescent="0.2">
      <c r="A51" s="424"/>
      <c r="B51" s="328"/>
      <c r="C51" s="328"/>
      <c r="D51" s="960"/>
      <c r="E51" s="951"/>
      <c r="F51" s="328"/>
      <c r="G51" s="328"/>
      <c r="H51" s="329"/>
      <c r="I51" s="409">
        <f t="shared" si="3"/>
        <v>0</v>
      </c>
    </row>
    <row r="52" spans="1:9" x14ac:dyDescent="0.2">
      <c r="A52" s="424"/>
      <c r="B52" s="328"/>
      <c r="C52" s="328"/>
      <c r="D52" s="960"/>
      <c r="E52" s="951"/>
      <c r="F52" s="328"/>
      <c r="G52" s="328"/>
      <c r="H52" s="329"/>
      <c r="I52" s="409">
        <f t="shared" si="3"/>
        <v>0</v>
      </c>
    </row>
    <row r="53" spans="1:9" x14ac:dyDescent="0.2">
      <c r="A53" s="424"/>
      <c r="B53" s="328"/>
      <c r="C53" s="328"/>
      <c r="D53" s="960"/>
      <c r="E53" s="951"/>
      <c r="F53" s="328"/>
      <c r="G53" s="328"/>
      <c r="H53" s="329"/>
      <c r="I53" s="409">
        <f t="shared" si="3"/>
        <v>0</v>
      </c>
    </row>
    <row r="54" spans="1:9" x14ac:dyDescent="0.2">
      <c r="A54" s="424"/>
      <c r="B54" s="328"/>
      <c r="C54" s="328"/>
      <c r="D54" s="960"/>
      <c r="E54" s="951"/>
      <c r="F54" s="328"/>
      <c r="G54" s="328"/>
      <c r="H54" s="329"/>
      <c r="I54" s="409">
        <f t="shared" si="3"/>
        <v>0</v>
      </c>
    </row>
    <row r="55" spans="1:9" ht="15.75" thickBot="1" x14ac:dyDescent="0.25">
      <c r="A55" s="425"/>
      <c r="B55" s="330"/>
      <c r="C55" s="330"/>
      <c r="D55" s="961"/>
      <c r="E55" s="954"/>
      <c r="F55" s="330"/>
      <c r="G55" s="330"/>
      <c r="H55" s="331"/>
      <c r="I55" s="411">
        <f t="shared" si="3"/>
        <v>0</v>
      </c>
    </row>
    <row r="56" spans="1:9" x14ac:dyDescent="0.2">
      <c r="A56" s="955" t="s">
        <v>86</v>
      </c>
      <c r="B56" s="956"/>
      <c r="C56" s="956"/>
      <c r="D56" s="956"/>
      <c r="E56" s="956"/>
      <c r="F56" s="956"/>
      <c r="G56" s="956"/>
      <c r="H56" s="957"/>
      <c r="I56" s="413">
        <f>SUM(I43:I55)</f>
        <v>0</v>
      </c>
    </row>
    <row r="57" spans="1:9" ht="15.75" thickBot="1" x14ac:dyDescent="0.25">
      <c r="A57" s="346"/>
      <c r="B57" s="338"/>
      <c r="C57" s="338"/>
      <c r="D57" s="338"/>
      <c r="E57" s="338"/>
      <c r="F57" s="338"/>
      <c r="G57" s="338"/>
      <c r="H57" s="338"/>
      <c r="I57" s="426"/>
    </row>
    <row r="58" spans="1:9" ht="16.5" thickTop="1" thickBot="1" x14ac:dyDescent="0.25">
      <c r="A58" s="962"/>
      <c r="B58" s="963"/>
      <c r="C58" s="963"/>
      <c r="D58" s="963"/>
      <c r="E58" s="963"/>
      <c r="F58" s="963"/>
      <c r="G58" s="963"/>
      <c r="H58" s="964"/>
      <c r="I58" s="427"/>
    </row>
    <row r="59" spans="1:9" ht="15.75" thickTop="1" x14ac:dyDescent="0.2">
      <c r="A59" s="962" t="s">
        <v>256</v>
      </c>
      <c r="B59" s="963"/>
      <c r="C59" s="963"/>
      <c r="D59" s="963"/>
      <c r="E59" s="963"/>
      <c r="F59" s="963"/>
      <c r="G59" s="963"/>
      <c r="H59" s="964"/>
      <c r="I59" s="394">
        <f>I56+I39+I28+I15</f>
        <v>0</v>
      </c>
    </row>
    <row r="60" spans="1:9" ht="15.75" thickBot="1" x14ac:dyDescent="0.25">
      <c r="A60" s="965"/>
      <c r="B60" s="966"/>
      <c r="C60" s="966"/>
      <c r="D60" s="966"/>
      <c r="E60" s="966"/>
      <c r="F60" s="966"/>
      <c r="G60" s="966"/>
      <c r="H60" s="967"/>
      <c r="I60" s="395"/>
    </row>
    <row r="61" spans="1:9" ht="15.75" thickBot="1" x14ac:dyDescent="0.25">
      <c r="A61" s="968"/>
      <c r="B61" s="969"/>
      <c r="C61" s="969"/>
      <c r="D61" s="969"/>
      <c r="E61" s="969"/>
      <c r="F61" s="969"/>
      <c r="G61" s="969"/>
      <c r="H61" s="970"/>
      <c r="I61" s="354"/>
    </row>
    <row r="62" spans="1:9" ht="15.75" thickTop="1" x14ac:dyDescent="0.2"/>
  </sheetData>
  <mergeCells count="49">
    <mergeCell ref="D54:E54"/>
    <mergeCell ref="D55:E55"/>
    <mergeCell ref="A56:H56"/>
    <mergeCell ref="A59:H59"/>
    <mergeCell ref="A60:H60"/>
    <mergeCell ref="A61:H61"/>
    <mergeCell ref="A58:H58"/>
    <mergeCell ref="D48:E48"/>
    <mergeCell ref="D49:E49"/>
    <mergeCell ref="D50:E50"/>
    <mergeCell ref="D51:E51"/>
    <mergeCell ref="D52:E52"/>
    <mergeCell ref="D53:E53"/>
    <mergeCell ref="D42:E42"/>
    <mergeCell ref="D43:E43"/>
    <mergeCell ref="D44:E44"/>
    <mergeCell ref="D45:E45"/>
    <mergeCell ref="D46:E46"/>
    <mergeCell ref="D47:E47"/>
    <mergeCell ref="A34:F34"/>
    <mergeCell ref="A35:F35"/>
    <mergeCell ref="A36:F36"/>
    <mergeCell ref="A37:F37"/>
    <mergeCell ref="A38:F38"/>
    <mergeCell ref="A39:H39"/>
    <mergeCell ref="A26:E26"/>
    <mergeCell ref="A27:E27"/>
    <mergeCell ref="A28:H28"/>
    <mergeCell ref="A31:F31"/>
    <mergeCell ref="A32:F32"/>
    <mergeCell ref="A33:F33"/>
    <mergeCell ref="A20:E20"/>
    <mergeCell ref="A21:E21"/>
    <mergeCell ref="A22:E22"/>
    <mergeCell ref="A23:E23"/>
    <mergeCell ref="A24:E24"/>
    <mergeCell ref="A25:E25"/>
    <mergeCell ref="A12:F12"/>
    <mergeCell ref="A13:F13"/>
    <mergeCell ref="A14:F14"/>
    <mergeCell ref="A15:H15"/>
    <mergeCell ref="A18:E18"/>
    <mergeCell ref="A19:E19"/>
    <mergeCell ref="A3:C3"/>
    <mergeCell ref="A7:F7"/>
    <mergeCell ref="A8:F8"/>
    <mergeCell ref="A9:F9"/>
    <mergeCell ref="A10:F10"/>
    <mergeCell ref="A11:F11"/>
  </mergeCells>
  <phoneticPr fontId="43"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Notes</vt:lpstr>
      <vt:lpstr>Input Data</vt:lpstr>
      <vt:lpstr>Invoice Engineering Project</vt:lpstr>
      <vt:lpstr>Invoice Building Project</vt:lpstr>
      <vt:lpstr>Scales</vt:lpstr>
      <vt:lpstr>Previous Payments</vt:lpstr>
      <vt:lpstr>Trip Sheet</vt:lpstr>
      <vt:lpstr>Travelling &amp; Subsistance</vt:lpstr>
      <vt:lpstr>Typing, Duplicating, &amp; Printing</vt:lpstr>
      <vt:lpstr>Time Based</vt:lpstr>
      <vt:lpstr>Site staff &amp; Other</vt:lpstr>
      <vt:lpstr>Non Taxable</vt:lpstr>
      <vt:lpstr>Summary A3</vt:lpstr>
      <vt:lpstr>'Input Data'!Print_Area</vt:lpstr>
      <vt:lpstr>'Invoice Building Project'!Print_Area</vt:lpstr>
      <vt:lpstr>'Invoice Engineering Project'!Print_Area</vt:lpstr>
      <vt:lpstr>'Site staff &amp; Other'!Print_Area</vt:lpstr>
      <vt:lpstr>'Time Based'!Print_Area</vt:lpstr>
      <vt:lpstr>'Travelling &amp; Subsistance'!Print_Area</vt:lpstr>
      <vt:lpstr>SCALE_2005B</vt:lpstr>
      <vt:lpstr>SCALE_2005E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2011-06-02T13:43:43Z</cp:lastPrinted>
  <dcterms:created xsi:type="dcterms:W3CDTF">2000-04-06T11:32:49Z</dcterms:created>
  <dcterms:modified xsi:type="dcterms:W3CDTF">2012-11-07T10:11:53Z</dcterms:modified>
</cp:coreProperties>
</file>